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Assumptions" sheetId="2" r:id="rId5"/>
    <sheet state="visible" name="SaaS Waterfall" sheetId="3" r:id="rId6"/>
    <sheet state="visible" name="Sales &amp; Marketing Costs" sheetId="4" r:id="rId7"/>
    <sheet state="visible" name="Dashboard" sheetId="5" r:id="rId8"/>
  </sheets>
  <definedNames/>
  <calcPr/>
  <extLst>
    <ext uri="GoogleSheetsCustomDataVersion1">
      <go:sheetsCustomData xmlns:go="http://customooxmlschemas.google.com/" r:id="rId9" roundtripDataSignature="AMtx7mh8o7LgGUZH+vyugho7MtDtHkwIyw=="/>
    </ext>
  </extLst>
</workbook>
</file>

<file path=xl/comments1.xml><?xml version="1.0" encoding="utf-8"?>
<comments xmlns:r="http://schemas.openxmlformats.org/officeDocument/2006/relationships" xmlns="http://schemas.openxmlformats.org/spreadsheetml/2006/main">
  <authors>
    <author/>
  </authors>
  <commentList>
    <comment authorId="0" ref="B11">
      <text>
        <t xml:space="preserve">======
ID#AAAAVnrc15Q
Imported Author    (2022-02-16 16:31:27)
https://www.thesaascfo.com/calculate-saas-magic-number/#:~:text=The%20SaaS%20Magic%20Number%20is,%241%20on%20S%26M%20in%201Q16
======
ID#AAAAVnrc15I
Imported Author    (2022-02-16 16:31:27)
https://tonyfedorov.com/saas-magic-number/</t>
      </text>
    </comment>
    <comment authorId="0" ref="B9">
      <text>
        <t xml:space="preserve">======
ID#AAAAVnrc15M
Imported Author    (2022-02-16 16:31:27)
https://blog.chartmogul.com/wp-content/uploads/2015/04/ChartMogul-Ultimate-Guide-to-SaaS-Customer-LTV.pdf</t>
      </text>
    </comment>
  </commentList>
  <extLst>
    <ext uri="GoogleSheetsCustomDataVersion1">
      <go:sheetsCustomData xmlns:go="http://customooxmlschemas.google.com/" r:id="rId1" roundtripDataSignature="AMtx7mjCAu62zwTbWRdZeD+dMWKS8PA59A=="/>
    </ext>
  </extLst>
</comments>
</file>

<file path=xl/sharedStrings.xml><?xml version="1.0" encoding="utf-8"?>
<sst xmlns="http://schemas.openxmlformats.org/spreadsheetml/2006/main" count="180" uniqueCount="92">
  <si>
    <r>
      <rPr>
        <rFont val="Arial"/>
        <color rgb="FF000000"/>
        <sz val="16.0"/>
      </rPr>
      <t xml:space="preserve">"As Finance professionals, it's our role to understand the story 📖 behind the numbers, but this can be hard to do that when we don’t have the tools 🛠️ to access the answers quickly.  When I was a CFO, my biggest fear was getting a question from the CEO and not having the answer at my fingertips. Even worse was when it took days or even weeks to go find the answer. I hope this workbook helps you speak more fluently to your business. If you need extra firepower 🔥, check out our product for FP&amp;A called Cube.  Best part is that we work with your spreadsheets and source systems.  Check us out at </t>
    </r>
    <r>
      <rPr>
        <rFont val="Arial"/>
        <color rgb="FF1155CC"/>
        <sz val="16.0"/>
        <u/>
      </rPr>
      <t>cubesoftware.com</t>
    </r>
    <r>
      <rPr>
        <rFont val="Arial"/>
        <color rgb="FF000000"/>
        <sz val="16.0"/>
      </rPr>
      <t xml:space="preserve">" Christina Ross, CEO @ Cube       </t>
    </r>
  </si>
  <si>
    <r>
      <rPr>
        <rFont val="Arial"/>
        <b/>
        <i/>
        <color rgb="FF1155CC"/>
        <sz val="10.0"/>
        <u/>
      </rPr>
      <t>GOOGLE SHEETS TEMPLATE HERE</t>
    </r>
  </si>
  <si>
    <t>SaaS Growth Projection Model</t>
  </si>
  <si>
    <t>Key</t>
  </si>
  <si>
    <t>Hard Coded Numbers</t>
  </si>
  <si>
    <t>Blue Text</t>
  </si>
  <si>
    <t>Formulas</t>
  </si>
  <si>
    <t>Black Text</t>
  </si>
  <si>
    <t>Projections</t>
  </si>
  <si>
    <t>Green Cells</t>
  </si>
  <si>
    <t>Actuals</t>
  </si>
  <si>
    <t>White Cells</t>
  </si>
  <si>
    <t>Company Name</t>
  </si>
  <si>
    <t>Company Name (Enter Here)</t>
  </si>
  <si>
    <t>Model Start Date</t>
  </si>
  <si>
    <t>Assumptions</t>
  </si>
  <si>
    <t>Source</t>
  </si>
  <si>
    <t xml:space="preserve">Renewal Period </t>
  </si>
  <si>
    <t>Annual</t>
  </si>
  <si>
    <t>Churn % (Estimated)</t>
  </si>
  <si>
    <t>Support Data</t>
  </si>
  <si>
    <t>New Licenses Sales (MoM), as % of total</t>
  </si>
  <si>
    <t>Sales Data</t>
  </si>
  <si>
    <t>Renewal Expansion (Contraction)</t>
  </si>
  <si>
    <t>MRR/ARR New Beginning Balance</t>
  </si>
  <si>
    <t>Total Sales Salaries (Beginning of Model)</t>
  </si>
  <si>
    <t>Monthly Budget</t>
  </si>
  <si>
    <t>Sales Salary Growth (per month)</t>
  </si>
  <si>
    <t>Software &amp; Tools (Sales)</t>
  </si>
  <si>
    <t>Sales Spend (Meals &amp; Entertainment)</t>
  </si>
  <si>
    <t>Total Marketing Salaries (Beginning of Model)</t>
  </si>
  <si>
    <t>Marketing Salary Growth (per month)</t>
  </si>
  <si>
    <t>Software &amp; Tools (Marketing)</t>
  </si>
  <si>
    <t>Table: Advertising Spend</t>
  </si>
  <si>
    <t>Budget</t>
  </si>
  <si>
    <t>Monthly Cost Increase (Decrease)</t>
  </si>
  <si>
    <t>SEM (no-brand query)</t>
  </si>
  <si>
    <t>SEO (no-brand query)</t>
  </si>
  <si>
    <t>Social Media</t>
  </si>
  <si>
    <t>TV</t>
  </si>
  <si>
    <t>Display</t>
  </si>
  <si>
    <t>Affiliate</t>
  </si>
  <si>
    <t>Newsletter/Content</t>
  </si>
  <si>
    <t>Sponsorship/Events</t>
  </si>
  <si>
    <t>Other Paid Marketing</t>
  </si>
  <si>
    <t>SEM (brand query)</t>
  </si>
  <si>
    <t>SEO (brand query)</t>
  </si>
  <si>
    <t>Direct Traffic</t>
  </si>
  <si>
    <t>Other Organic Marketing</t>
  </si>
  <si>
    <t>All the information on this workbook is published in good faith for general information purposes only. Cube Planning Inc. is not liable for any action taken based on the information entered into or outputted from this template.</t>
  </si>
  <si>
    <t>Renewal Period =</t>
  </si>
  <si>
    <t>Projected</t>
  </si>
  <si>
    <t xml:space="preserve">Customer Waterfall </t>
  </si>
  <si>
    <t>Beginning Customers (BB)</t>
  </si>
  <si>
    <t>Plus New Customers</t>
  </si>
  <si>
    <t>(-) Lost Customers</t>
  </si>
  <si>
    <t>Ending Customers (EB)</t>
  </si>
  <si>
    <t xml:space="preserve">Renewal Waterfall </t>
  </si>
  <si>
    <t>1st Time Renewals</t>
  </si>
  <si>
    <t>Plus Prev Renewed Customers</t>
  </si>
  <si>
    <t>Equals Up for Renewal</t>
  </si>
  <si>
    <t>Less Lost Customers</t>
  </si>
  <si>
    <t>Equals Renewed Customers</t>
  </si>
  <si>
    <t>Churn Input</t>
  </si>
  <si>
    <t>$ MRR WATERFALL</t>
  </si>
  <si>
    <t>MRR BB</t>
  </si>
  <si>
    <t>Plus New MRR</t>
  </si>
  <si>
    <t>Plus Expansion MRR</t>
  </si>
  <si>
    <t>Plus Lost MRR</t>
  </si>
  <si>
    <t>Equals Ending Balance MRR</t>
  </si>
  <si>
    <t>SaaS Sales &amp; Marketing Costs Projection Model</t>
  </si>
  <si>
    <t>Sales Costs</t>
  </si>
  <si>
    <t>Salaries (Sales)</t>
  </si>
  <si>
    <t>Subtotal Paid Advertising</t>
  </si>
  <si>
    <t>Marketing Costs</t>
  </si>
  <si>
    <t>Salaries (Marketing)</t>
  </si>
  <si>
    <t>Advertising</t>
  </si>
  <si>
    <t>Paid Advertising</t>
  </si>
  <si>
    <t>Organic Marketing</t>
  </si>
  <si>
    <t>Subtotal Organic Marketing</t>
  </si>
  <si>
    <t>Total Sales &amp; Marketing</t>
  </si>
  <si>
    <t>Metrics Dashboard</t>
  </si>
  <si>
    <t>Metric</t>
  </si>
  <si>
    <t>Calculation</t>
  </si>
  <si>
    <t>CAC</t>
  </si>
  <si>
    <t>=(Cost of Sales + Cost of Marketing)/New Customers Acquired)</t>
  </si>
  <si>
    <t>CLV</t>
  </si>
  <si>
    <t>=(Average Revenue per account/ Customer Churn Rate)</t>
  </si>
  <si>
    <t>Magic Number (Monthly)</t>
  </si>
  <si>
    <t>n/a</t>
  </si>
  <si>
    <t>Magic Number (Quarterly)</t>
  </si>
  <si>
    <t>=(Recurring Revenue (Current)-Recurring Revenue (Prior))*12 /Sales &amp; Marketing Expense (Prior Month)</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</si>
</sst>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quot; &quot;* #,##0&quot; &quot;;&quot; &quot;* \(#,##0\);&quot; &quot;* &quot;-&quot;??&quot; &quot;"/>
    <numFmt numFmtId="166" formatCode="mmm&quot; &quot;yy"/>
  </numFmts>
  <fonts count="20">
    <font>
      <sz val="10.0"/>
      <color rgb="FF000000"/>
      <name val="Arial"/>
    </font>
    <font>
      <u/>
      <sz val="16.0"/>
      <color rgb="FF000000"/>
      <name val="Arial"/>
    </font>
    <font>
      <sz val="16.0"/>
      <color rgb="FF000000"/>
      <name val="Arial"/>
    </font>
    <font>
      <b/>
      <sz val="12.0"/>
      <color rgb="FF000000"/>
      <name val="Arial"/>
    </font>
    <font>
      <b/>
      <i/>
      <u/>
      <sz val="10.0"/>
      <color rgb="FF000000"/>
      <name val="Arial"/>
    </font>
    <font>
      <sz val="10.0"/>
      <color rgb="FF0000FF"/>
      <name val="Arial"/>
    </font>
    <font>
      <b/>
      <sz val="12.0"/>
      <color rgb="FF000000"/>
      <name val="Calibri"/>
    </font>
    <font>
      <sz val="11.0"/>
      <color rgb="FF000000"/>
      <name val="Calibri"/>
    </font>
    <font>
      <sz val="12.0"/>
      <color rgb="FF000000"/>
      <name val="Calibri"/>
    </font>
    <font>
      <sz val="12.0"/>
      <color rgb="FF0000FF"/>
      <name val="Calibri"/>
    </font>
    <font>
      <sz val="11.0"/>
      <color rgb="FF0000FF"/>
      <name val="Calibri"/>
    </font>
    <font>
      <b/>
      <sz val="10.0"/>
      <color rgb="FF000000"/>
      <name val="Arial"/>
    </font>
    <font>
      <sz val="10.0"/>
      <color rgb="FFFF0000"/>
      <name val="Arial"/>
    </font>
    <font>
      <sz val="5.0"/>
      <color rgb="FF333333"/>
      <name val="Arial"/>
    </font>
    <font>
      <sz val="10.0"/>
      <color rgb="FF000000"/>
      <name val="Calibri"/>
    </font>
    <font>
      <b/>
      <sz val="10.0"/>
      <color rgb="FF000000"/>
      <name val="Calibri"/>
    </font>
    <font>
      <b/>
      <sz val="11.0"/>
      <color rgb="FF000000"/>
      <name val="Calibri"/>
    </font>
    <font>
      <sz val="10.0"/>
      <color rgb="FF0000FF"/>
      <name val="Calibri"/>
    </font>
    <font>
      <i/>
      <sz val="9.0"/>
      <color rgb="FF000000"/>
      <name val="Calibri"/>
    </font>
    <font>
      <sz val="10.0"/>
      <color rgb="FFFF0000"/>
      <name val="Calibri"/>
    </font>
  </fonts>
  <fills count="8">
    <fill>
      <patternFill patternType="none"/>
    </fill>
    <fill>
      <patternFill patternType="lightGray"/>
    </fill>
    <fill>
      <patternFill patternType="solid">
        <fgColor rgb="FFFFFFFF"/>
        <bgColor rgb="FFFFFFFF"/>
      </patternFill>
    </fill>
    <fill>
      <patternFill patternType="solid">
        <fgColor rgb="FFCCCCCC"/>
        <bgColor rgb="FFCCCCCC"/>
      </patternFill>
    </fill>
    <fill>
      <patternFill patternType="solid">
        <fgColor rgb="FFB7E1CD"/>
        <bgColor rgb="FFB7E1CD"/>
      </patternFill>
    </fill>
    <fill>
      <patternFill patternType="solid">
        <fgColor rgb="FFEFEFEF"/>
        <bgColor rgb="FFEFEFEF"/>
      </patternFill>
    </fill>
    <fill>
      <patternFill patternType="solid">
        <fgColor rgb="FFD9EAD3"/>
        <bgColor rgb="FFD9EAD3"/>
      </patternFill>
    </fill>
    <fill>
      <patternFill patternType="solid">
        <fgColor rgb="FFFCE5CD"/>
        <bgColor rgb="FFFCE5CD"/>
      </patternFill>
    </fill>
  </fills>
  <borders count="54">
    <border/>
    <border>
      <left/>
      <right/>
      <top/>
      <bottom/>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AAAAAA"/>
      </top>
    </border>
    <border>
      <left style="thin">
        <color rgb="FFAAAAAA"/>
      </left>
      <right/>
      <top/>
      <bottom/>
    </border>
    <border>
      <left style="thin">
        <color rgb="FFAAAAAA"/>
      </left>
      <right style="thin">
        <color rgb="FFAAAAAA"/>
      </right>
      <bottom style="thin">
        <color rgb="FFAAAAAA"/>
      </bottom>
    </border>
    <border>
      <left style="thin">
        <color rgb="FFAAAAAA"/>
      </left>
      <top style="thin">
        <color rgb="FFAAAAAA"/>
      </top>
      <bottom style="thin">
        <color rgb="FFAAAAAA"/>
      </bottom>
    </border>
    <border>
      <left/>
      <right/>
      <top/>
      <bottom style="thin">
        <color rgb="FF000000"/>
      </bottom>
    </border>
    <border>
      <right style="thin">
        <color rgb="FFAAAAAA"/>
      </right>
      <top style="thin">
        <color rgb="FFAAAAAA"/>
      </top>
      <bottom style="thin">
        <color rgb="FFAAAAAA"/>
      </bottom>
    </border>
    <border>
      <left style="thin">
        <color rgb="FFAAAAAA"/>
      </left>
      <right style="thin">
        <color rgb="FF000000"/>
      </right>
      <top style="thin">
        <color rgb="FFAAAAAA"/>
      </top>
      <bottom style="thin">
        <color rgb="FFAAAAAA"/>
      </bottom>
    </border>
    <border>
      <left style="thin">
        <color rgb="FF000000"/>
      </left>
      <right style="thin">
        <color rgb="FF000000"/>
      </right>
      <top style="thin">
        <color rgb="FF000000"/>
      </top>
      <bottom style="thin">
        <color rgb="FF000000"/>
      </bottom>
    </border>
    <border>
      <left style="thin">
        <color rgb="FF000000"/>
      </left>
      <right style="thin">
        <color rgb="FFAAAAAA"/>
      </right>
      <top style="thin">
        <color rgb="FFAAAAAA"/>
      </top>
      <bottom style="thin">
        <color rgb="FFAAAAAA"/>
      </bottom>
    </border>
    <border>
      <left style="thin">
        <color rgb="FFAAAAAA"/>
      </left>
      <right style="thin">
        <color rgb="FFAAAAAA"/>
      </right>
      <top style="thin">
        <color rgb="FF000000"/>
      </top>
    </border>
    <border>
      <right style="thin">
        <color rgb="FFAAAAAA"/>
      </right>
      <bottom style="thin">
        <color rgb="FFAAAAAA"/>
      </bottom>
    </border>
    <border>
      <left style="thin">
        <color rgb="FFAAAAAA"/>
      </left>
      <right style="thin">
        <color rgb="FFAAAAAA"/>
      </right>
      <top style="thin">
        <color rgb="FFAAAAAA"/>
      </top>
      <bottom style="medium">
        <color rgb="FF000000"/>
      </bottom>
    </border>
    <border>
      <left style="medium">
        <color rgb="FF000000"/>
      </left>
      <right style="thin">
        <color rgb="FFAAAAAA"/>
      </right>
      <top style="medium">
        <color rgb="FF000000"/>
      </top>
      <bottom style="medium">
        <color rgb="FF000000"/>
      </bottom>
    </border>
    <border>
      <left style="thin">
        <color rgb="FFAAAAAA"/>
      </left>
      <right style="thin">
        <color rgb="FFAAAAAA"/>
      </right>
      <top style="medium">
        <color rgb="FF000000"/>
      </top>
      <bottom style="medium">
        <color rgb="FF000000"/>
      </bottom>
    </border>
    <border>
      <left style="thin">
        <color rgb="FFAAAAAA"/>
      </left>
      <right style="medium">
        <color rgb="FF000000"/>
      </right>
      <top style="medium">
        <color rgb="FF000000"/>
      </top>
      <bottom style="medium">
        <color rgb="FF000000"/>
      </bottom>
    </border>
    <border>
      <left style="medium">
        <color rgb="FF000000"/>
      </left>
      <right style="thin">
        <color rgb="FFAAAAAA"/>
      </right>
      <top style="thin">
        <color rgb="FFAAAAAA"/>
      </top>
      <bottom style="thin">
        <color rgb="FFAAAAAA"/>
      </bottom>
    </border>
    <border>
      <left style="medium">
        <color rgb="FF000000"/>
      </left>
      <right style="thin">
        <color rgb="FFAAAAAA"/>
      </right>
      <top style="medium">
        <color rgb="FF000000"/>
      </top>
      <bottom style="thin">
        <color rgb="FFAAAAAA"/>
      </bottom>
    </border>
    <border>
      <left style="thin">
        <color rgb="FFAAAAAA"/>
      </left>
      <right style="thin">
        <color rgb="FFAAAAAA"/>
      </right>
      <top style="medium">
        <color rgb="FF000000"/>
      </top>
      <bottom style="thin">
        <color rgb="FFAAAAAA"/>
      </bottom>
    </border>
    <border>
      <left style="thin">
        <color rgb="FFAAAAAA"/>
      </left>
      <right style="medium">
        <color rgb="FF000000"/>
      </right>
      <top style="medium">
        <color rgb="FF000000"/>
      </top>
      <bottom style="thin">
        <color rgb="FFAAAAAA"/>
      </bottom>
    </border>
    <border>
      <left style="thin">
        <color rgb="FFAAAAAA"/>
      </left>
      <right style="medium">
        <color rgb="FF000000"/>
      </right>
      <top style="thin">
        <color rgb="FFAAAAAA"/>
      </top>
      <bottom style="thin">
        <color rgb="FFAAAAAA"/>
      </bottom>
    </border>
    <border>
      <left style="medium">
        <color rgb="FF000000"/>
      </left>
      <right style="thin">
        <color rgb="FFAAAAAA"/>
      </right>
      <top style="thin">
        <color rgb="FFAAAAAA"/>
      </top>
      <bottom style="medium">
        <color rgb="FF000000"/>
      </bottom>
    </border>
    <border>
      <left style="thin">
        <color rgb="FFAAAAAA"/>
      </left>
      <right style="medium">
        <color rgb="FF000000"/>
      </right>
      <top style="thin">
        <color rgb="FFAAAAAA"/>
      </top>
      <bottom style="medium">
        <color rgb="FF000000"/>
      </bottom>
    </border>
    <border>
      <left style="thin">
        <color rgb="FF000000"/>
      </left>
      <top style="thin">
        <color rgb="FFAAAAAA"/>
      </top>
      <bottom style="thin">
        <color rgb="FFAAAAAA"/>
      </bottom>
    </border>
    <border>
      <left/>
      <right/>
      <top style="thin">
        <color rgb="FFAAAAAA"/>
      </top>
      <bottom/>
    </border>
    <border>
      <left/>
      <right style="thin">
        <color rgb="FFAAAAAA"/>
      </right>
      <top style="thin">
        <color rgb="FFAAAAAA"/>
      </top>
      <bottom/>
    </border>
    <border>
      <left/>
      <right style="thin">
        <color rgb="FFAAAAAA"/>
      </right>
      <top/>
      <bottom/>
    </border>
    <border>
      <left style="thin">
        <color rgb="FFAAAAAA"/>
      </left>
      <right style="thin">
        <color rgb="FFAAAAAA"/>
      </right>
      <top style="thin">
        <color rgb="FF000000"/>
      </top>
      <bottom style="thin">
        <color rgb="FFAAAAAA"/>
      </bottom>
    </border>
    <border>
      <left style="medium">
        <color rgb="FF000000"/>
      </left>
      <right style="medium">
        <color rgb="FF000000"/>
      </right>
      <top style="medium">
        <color rgb="FF000000"/>
      </top>
      <bottom style="thin">
        <color rgb="FFAAAAAA"/>
      </bottom>
    </border>
    <border>
      <left style="medium">
        <color rgb="FF000000"/>
      </left>
      <top style="thin">
        <color rgb="FFAAAAAA"/>
      </top>
      <bottom style="thin">
        <color rgb="FFAAAAAA"/>
      </bottom>
    </border>
    <border>
      <left style="medium">
        <color rgb="FF000000"/>
      </left>
      <right style="medium">
        <color rgb="FF000000"/>
      </right>
      <top style="thin">
        <color rgb="FFAAAAAA"/>
      </top>
      <bottom style="medium">
        <color rgb="FF000000"/>
      </bottom>
    </border>
    <border>
      <left style="medium">
        <color rgb="FF000000"/>
      </left>
      <right/>
      <top style="thin">
        <color rgb="FFAAAAAA"/>
      </top>
      <bottom/>
    </border>
    <border>
      <left style="thin">
        <color rgb="FFAAAAAA"/>
      </left>
      <right/>
      <top style="medium">
        <color rgb="FF000000"/>
      </top>
      <bottom/>
    </border>
    <border>
      <left style="thin">
        <color rgb="FFAAAAAA"/>
      </left>
      <bottom style="thin">
        <color rgb="FFAAAAAA"/>
      </bottom>
    </border>
    <border>
      <left style="thin">
        <color rgb="FFAAAAAA"/>
      </left>
      <right style="thin">
        <color rgb="FFAAAAAA"/>
      </right>
      <top style="thin">
        <color rgb="FFAAAAAA"/>
      </top>
      <bottom style="thin">
        <color rgb="FF000000"/>
      </bottom>
    </border>
    <border>
      <left style="thin">
        <color rgb="FFAAAAAA"/>
      </left>
      <top style="thin">
        <color rgb="FFAAAAAA"/>
      </top>
      <bottom style="thin">
        <color rgb="FF000000"/>
      </bottom>
    </border>
    <border>
      <left/>
      <right style="thin">
        <color rgb="FFAAAAAA"/>
      </right>
      <top/>
      <bottom style="thin">
        <color rgb="FF000000"/>
      </bottom>
    </border>
    <border>
      <left style="thin">
        <color rgb="FFAAAAAA"/>
      </left>
      <right/>
      <top style="thin">
        <color rgb="FF000000"/>
      </top>
      <bottom/>
    </border>
    <border>
      <left/>
      <right/>
      <top style="thin">
        <color rgb="FF000000"/>
      </top>
      <bottom/>
    </border>
    <border>
      <left/>
      <right style="thin">
        <color rgb="FFAAAAAA"/>
      </right>
      <top style="thin">
        <color rgb="FF000000"/>
      </top>
      <bottom/>
    </border>
    <border>
      <left style="thin">
        <color rgb="FFAAAAAA"/>
      </left>
      <right style="thin">
        <color rgb="FFAAAAAA"/>
      </right>
    </border>
    <border>
      <left style="thin">
        <color rgb="FFAAAAAA"/>
      </left>
    </border>
    <border>
      <left style="thin">
        <color rgb="FFAAAAAA"/>
      </left>
      <top style="thin">
        <color rgb="FF000000"/>
      </top>
      <bottom style="thin">
        <color rgb="FFAAAAAA"/>
      </bottom>
    </border>
    <border>
      <left style="thin">
        <color rgb="FFAAAAAA"/>
      </left>
      <top style="thin">
        <color rgb="FFAAAAAA"/>
      </top>
    </border>
    <border>
      <left/>
      <right/>
      <top/>
      <bottom style="thin">
        <color rgb="FFAAAAAA"/>
      </bottom>
    </border>
    <border>
      <left/>
      <right style="thin">
        <color rgb="FFAAAAAA"/>
      </right>
      <top/>
      <bottom style="thin">
        <color rgb="FFAAAAAA"/>
      </bottom>
    </border>
    <border>
      <left style="thin">
        <color rgb="FF000000"/>
      </left>
      <right/>
      <top style="thin">
        <color rgb="FFAAAAAA"/>
      </top>
      <bottom style="thin">
        <color rgb="FFAAAAAA"/>
      </bottom>
    </border>
    <border>
      <left style="thin">
        <color rgb="FFAAAAAA"/>
      </left>
      <right/>
      <top style="thin">
        <color rgb="FFAAAAAA"/>
      </top>
      <bottom/>
    </border>
    <border>
      <left style="thin">
        <color rgb="FFAAAAAA"/>
      </left>
      <right style="thin">
        <color rgb="FF000000"/>
      </right>
      <top style="thin">
        <color rgb="FFAAAAAA"/>
      </top>
      <bottom style="thin">
        <color rgb="FF000000"/>
      </bottom>
    </border>
    <border>
      <left style="thin">
        <color rgb="FF000000"/>
      </left>
      <right/>
      <top style="thin">
        <color rgb="FFAAAAAA"/>
      </top>
      <bottom style="thin">
        <color rgb="FF000000"/>
      </bottom>
    </border>
    <border>
      <left style="thin">
        <color rgb="FFAAAAAA"/>
      </left>
      <right style="thin">
        <color rgb="FF000000"/>
      </right>
      <top style="thin">
        <color rgb="FF000000"/>
      </top>
      <bottom style="thin">
        <color rgb="FFAAAAAA"/>
      </bottom>
    </border>
    <border>
      <left style="thin">
        <color rgb="FF000000"/>
      </left>
      <top style="thin">
        <color rgb="FF000000"/>
      </top>
      <bottom style="thin">
        <color rgb="FFAAAAAA"/>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0" numFmtId="0" xfId="0" applyFont="1"/>
    <xf borderId="1" fillId="2" fontId="1" numFmtId="49" xfId="0" applyAlignment="1" applyBorder="1" applyFill="1" applyFont="1" applyNumberFormat="1">
      <alignment shrinkToFit="0" wrapText="1"/>
    </xf>
    <xf borderId="0" fillId="0" fontId="2" numFmtId="0" xfId="0" applyFont="1"/>
    <xf borderId="2" fillId="0" fontId="3" numFmtId="0" xfId="0" applyBorder="1" applyFont="1"/>
    <xf borderId="2" fillId="2" fontId="4" numFmtId="49" xfId="0" applyAlignment="1" applyBorder="1" applyFont="1" applyNumberFormat="1">
      <alignment shrinkToFit="0" wrapText="1"/>
    </xf>
    <xf borderId="2" fillId="0" fontId="3" numFmtId="49" xfId="0" applyBorder="1" applyFont="1" applyNumberFormat="1"/>
    <xf borderId="3" fillId="0" fontId="3" numFmtId="0" xfId="0" applyBorder="1" applyFont="1"/>
    <xf borderId="3" fillId="0" fontId="3" numFmtId="0" xfId="0" applyAlignment="1" applyBorder="1" applyFont="1">
      <alignment horizontal="right"/>
    </xf>
    <xf borderId="4" fillId="3" fontId="3" numFmtId="49" xfId="0" applyBorder="1" applyFill="1" applyFont="1" applyNumberFormat="1"/>
    <xf borderId="1" fillId="3" fontId="3" numFmtId="0" xfId="0" applyBorder="1" applyFont="1"/>
    <xf borderId="5" fillId="0" fontId="0" numFmtId="49" xfId="0" applyBorder="1" applyFont="1" applyNumberFormat="1"/>
    <xf borderId="5" fillId="0" fontId="5" numFmtId="49" xfId="0" applyBorder="1" applyFont="1" applyNumberFormat="1"/>
    <xf borderId="5" fillId="0" fontId="0" numFmtId="0" xfId="0" applyBorder="1" applyFont="1"/>
    <xf borderId="2" fillId="0" fontId="0" numFmtId="49" xfId="0" applyBorder="1" applyFont="1" applyNumberFormat="1"/>
    <xf borderId="3" fillId="0" fontId="0" numFmtId="49" xfId="0" applyBorder="1" applyFont="1" applyNumberFormat="1"/>
    <xf borderId="2" fillId="0" fontId="0" numFmtId="0" xfId="0" applyBorder="1" applyFont="1"/>
    <xf borderId="6" fillId="0" fontId="0" numFmtId="49" xfId="0" applyBorder="1" applyFont="1" applyNumberFormat="1"/>
    <xf borderId="7" fillId="4" fontId="0" numFmtId="49" xfId="0" applyBorder="1" applyFill="1" applyFont="1" applyNumberFormat="1"/>
    <xf borderId="8" fillId="0" fontId="0" numFmtId="0" xfId="0" applyBorder="1" applyFont="1"/>
    <xf borderId="9" fillId="0" fontId="0" numFmtId="49" xfId="0" applyBorder="1" applyFont="1" applyNumberFormat="1"/>
    <xf borderId="10" fillId="0" fontId="5" numFmtId="49" xfId="0" applyBorder="1" applyFont="1" applyNumberFormat="1"/>
    <xf borderId="11" fillId="0" fontId="0" numFmtId="0" xfId="0" applyBorder="1" applyFont="1"/>
    <xf borderId="3" fillId="0" fontId="0" numFmtId="0" xfId="0" applyBorder="1" applyFont="1"/>
    <xf borderId="12" fillId="0" fontId="0" numFmtId="0" xfId="0" applyBorder="1" applyFont="1"/>
    <xf borderId="4" fillId="3" fontId="6" numFmtId="49" xfId="0" applyBorder="1" applyFont="1" applyNumberFormat="1"/>
    <xf borderId="1" fillId="3" fontId="6" numFmtId="0" xfId="0" applyBorder="1" applyFont="1"/>
    <xf borderId="1" fillId="3" fontId="7" numFmtId="0" xfId="0" applyBorder="1" applyFont="1"/>
    <xf borderId="5" fillId="0" fontId="8" numFmtId="49" xfId="0" applyBorder="1" applyFont="1" applyNumberFormat="1"/>
    <xf borderId="5" fillId="0" fontId="7" numFmtId="0" xfId="0" applyBorder="1" applyFont="1"/>
    <xf borderId="5" fillId="0" fontId="6" numFmtId="0" xfId="0" applyBorder="1" applyFont="1"/>
    <xf borderId="2" fillId="0" fontId="6" numFmtId="0" xfId="0" applyBorder="1" applyFont="1"/>
    <xf borderId="2" fillId="0" fontId="7" numFmtId="0" xfId="0" applyBorder="1" applyFont="1"/>
    <xf borderId="3" fillId="0" fontId="6" numFmtId="0" xfId="0" applyBorder="1" applyFont="1"/>
    <xf borderId="3" fillId="0" fontId="7" numFmtId="0" xfId="0" applyBorder="1" applyFont="1"/>
    <xf borderId="5" fillId="0" fontId="7" numFmtId="49" xfId="0" applyBorder="1" applyFont="1" applyNumberFormat="1"/>
    <xf borderId="5" fillId="0" fontId="9" numFmtId="14" xfId="0" applyAlignment="1" applyBorder="1" applyFont="1" applyNumberFormat="1">
      <alignment horizontal="right"/>
    </xf>
    <xf borderId="1" fillId="3" fontId="3" numFmtId="49" xfId="0" applyBorder="1" applyFont="1" applyNumberFormat="1"/>
    <xf borderId="4" fillId="5" fontId="0" numFmtId="0" xfId="0" applyBorder="1" applyFill="1" applyFont="1"/>
    <xf borderId="1" fillId="5" fontId="0" numFmtId="0" xfId="0" applyBorder="1" applyFont="1"/>
    <xf borderId="13" fillId="0" fontId="0" numFmtId="0" xfId="0" applyBorder="1" applyFont="1"/>
    <xf borderId="5" fillId="0" fontId="7" numFmtId="49" xfId="0" applyAlignment="1" applyBorder="1" applyFont="1" applyNumberFormat="1">
      <alignment readingOrder="0"/>
    </xf>
    <xf borderId="5" fillId="0" fontId="5" numFmtId="9" xfId="0" applyBorder="1" applyFont="1" applyNumberFormat="1"/>
    <xf borderId="2" fillId="0" fontId="7" numFmtId="49" xfId="0" applyBorder="1" applyFont="1" applyNumberFormat="1"/>
    <xf borderId="2" fillId="0" fontId="5" numFmtId="9" xfId="0" applyBorder="1" applyFont="1" applyNumberFormat="1"/>
    <xf borderId="2" fillId="0" fontId="10" numFmtId="164" xfId="0" applyBorder="1" applyFont="1" applyNumberFormat="1"/>
    <xf borderId="2" fillId="0" fontId="5" numFmtId="10" xfId="0" applyBorder="1" applyFont="1" applyNumberFormat="1"/>
    <xf borderId="14" fillId="0" fontId="0" numFmtId="0" xfId="0" applyBorder="1" applyFont="1"/>
    <xf borderId="15" fillId="0" fontId="11" numFmtId="49" xfId="0" applyBorder="1" applyFont="1" applyNumberFormat="1"/>
    <xf borderId="16" fillId="0" fontId="12" numFmtId="0" xfId="0" applyBorder="1" applyFont="1"/>
    <xf borderId="16" fillId="0" fontId="11" numFmtId="49" xfId="0" applyAlignment="1" applyBorder="1" applyFont="1" applyNumberFormat="1">
      <alignment horizontal="center"/>
    </xf>
    <xf borderId="17" fillId="2" fontId="11" numFmtId="49" xfId="0" applyAlignment="1" applyBorder="1" applyFont="1" applyNumberFormat="1">
      <alignment horizontal="left" shrinkToFit="0" wrapText="1"/>
    </xf>
    <xf borderId="18" fillId="0" fontId="0" numFmtId="0" xfId="0" applyBorder="1" applyFont="1"/>
    <xf borderId="19" fillId="0" fontId="0" numFmtId="49" xfId="0" applyBorder="1" applyFont="1" applyNumberFormat="1"/>
    <xf borderId="20" fillId="0" fontId="7" numFmtId="49" xfId="0" applyBorder="1" applyFont="1" applyNumberFormat="1"/>
    <xf borderId="20" fillId="0" fontId="10" numFmtId="164" xfId="0" applyAlignment="1" applyBorder="1" applyFont="1" applyNumberFormat="1">
      <alignment horizontal="center"/>
    </xf>
    <xf borderId="21" fillId="0" fontId="5" numFmtId="9" xfId="0" applyAlignment="1" applyBorder="1" applyFont="1" applyNumberFormat="1">
      <alignment horizontal="center"/>
    </xf>
    <xf borderId="18" fillId="0" fontId="0" numFmtId="49" xfId="0" applyBorder="1" applyFont="1" applyNumberFormat="1"/>
    <xf borderId="2" fillId="0" fontId="10" numFmtId="164" xfId="0" applyAlignment="1" applyBorder="1" applyFont="1" applyNumberFormat="1">
      <alignment horizontal="center"/>
    </xf>
    <xf borderId="22" fillId="0" fontId="5" numFmtId="9" xfId="0" applyAlignment="1" applyBorder="1" applyFont="1" applyNumberFormat="1">
      <alignment horizontal="center"/>
    </xf>
    <xf borderId="23" fillId="0" fontId="0" numFmtId="49" xfId="0" applyBorder="1" applyFont="1" applyNumberFormat="1"/>
    <xf borderId="14" fillId="0" fontId="7" numFmtId="49" xfId="0" applyBorder="1" applyFont="1" applyNumberFormat="1"/>
    <xf borderId="14" fillId="0" fontId="10" numFmtId="164" xfId="0" applyAlignment="1" applyBorder="1" applyFont="1" applyNumberFormat="1">
      <alignment horizontal="center"/>
    </xf>
    <xf borderId="24" fillId="0" fontId="5" numFmtId="9" xfId="0" applyAlignment="1" applyBorder="1" applyFont="1" applyNumberFormat="1">
      <alignment horizontal="center"/>
    </xf>
    <xf borderId="20" fillId="0" fontId="0" numFmtId="0" xfId="0" applyBorder="1" applyFont="1"/>
    <xf borderId="2" fillId="2" fontId="13" numFmtId="49" xfId="0" applyAlignment="1" applyBorder="1" applyFont="1" applyNumberFormat="1">
      <alignment shrinkToFit="0" wrapText="1"/>
    </xf>
    <xf borderId="2" fillId="0" fontId="5" numFmtId="164" xfId="0" applyBorder="1" applyFont="1" applyNumberFormat="1"/>
    <xf borderId="2" fillId="0" fontId="0" numFmtId="164" xfId="0" applyBorder="1" applyFont="1" applyNumberFormat="1"/>
    <xf borderId="2" fillId="0" fontId="0" numFmtId="10" xfId="0" applyBorder="1" applyFont="1" applyNumberFormat="1"/>
    <xf borderId="10" fillId="0" fontId="11" numFmtId="49" xfId="0" applyAlignment="1" applyBorder="1" applyFont="1" applyNumberFormat="1">
      <alignment horizontal="center"/>
    </xf>
    <xf borderId="25" fillId="0" fontId="14" numFmtId="0" xfId="0" applyBorder="1" applyFont="1"/>
    <xf borderId="26" fillId="6" fontId="7" numFmtId="165" xfId="0" applyBorder="1" applyFill="1" applyFont="1" applyNumberFormat="1"/>
    <xf borderId="27" fillId="6" fontId="7" numFmtId="165" xfId="0" applyBorder="1" applyFont="1" applyNumberFormat="1"/>
    <xf borderId="10" fillId="0" fontId="15" numFmtId="49" xfId="0" applyAlignment="1" applyBorder="1" applyFont="1" applyNumberFormat="1">
      <alignment horizontal="center"/>
    </xf>
    <xf borderId="1" fillId="6" fontId="7" numFmtId="165" xfId="0" applyBorder="1" applyFont="1" applyNumberFormat="1"/>
    <xf borderId="28" fillId="6" fontId="7" numFmtId="165" xfId="0" applyBorder="1" applyFont="1" applyNumberFormat="1"/>
    <xf borderId="10" fillId="0" fontId="16" numFmtId="49" xfId="0" applyAlignment="1" applyBorder="1" applyFont="1" applyNumberFormat="1">
      <alignment horizontal="center"/>
    </xf>
    <xf borderId="29" fillId="0" fontId="14" numFmtId="0" xfId="0" applyBorder="1" applyFont="1"/>
    <xf borderId="6" fillId="0" fontId="7" numFmtId="0" xfId="0" applyAlignment="1" applyBorder="1" applyFont="1">
      <alignment horizontal="center"/>
    </xf>
    <xf borderId="1" fillId="6" fontId="7" numFmtId="0" xfId="0" applyAlignment="1" applyBorder="1" applyFont="1">
      <alignment horizontal="center"/>
    </xf>
    <xf borderId="28" fillId="6" fontId="7" numFmtId="0" xfId="0" applyAlignment="1" applyBorder="1" applyFont="1">
      <alignment horizontal="center"/>
    </xf>
    <xf borderId="14" fillId="0" fontId="14" numFmtId="0" xfId="0" applyBorder="1" applyFont="1"/>
    <xf borderId="30" fillId="0" fontId="7" numFmtId="49" xfId="0" applyAlignment="1" applyBorder="1" applyFont="1" applyNumberFormat="1">
      <alignment horizontal="center"/>
    </xf>
    <xf borderId="31" fillId="0" fontId="7" numFmtId="49" xfId="0" applyBorder="1" applyFont="1" applyNumberFormat="1"/>
    <xf borderId="1" fillId="6" fontId="7" numFmtId="49" xfId="0" applyBorder="1" applyFont="1" applyNumberFormat="1"/>
    <xf borderId="28" fillId="6" fontId="7" numFmtId="49" xfId="0" applyBorder="1" applyFont="1" applyNumberFormat="1"/>
    <xf borderId="32" fillId="0" fontId="7" numFmtId="49" xfId="0" applyAlignment="1" applyBorder="1" applyFont="1" applyNumberFormat="1">
      <alignment horizontal="center"/>
    </xf>
    <xf borderId="33" fillId="2" fontId="15" numFmtId="166" xfId="0" applyAlignment="1" applyBorder="1" applyFont="1" applyNumberFormat="1">
      <alignment horizontal="center" shrinkToFit="0" wrapText="1"/>
    </xf>
    <xf borderId="1" fillId="6" fontId="15" numFmtId="166" xfId="0" applyAlignment="1" applyBorder="1" applyFont="1" applyNumberFormat="1">
      <alignment horizontal="center" shrinkToFit="0" wrapText="1"/>
    </xf>
    <xf borderId="28" fillId="6" fontId="15" numFmtId="166" xfId="0" applyAlignment="1" applyBorder="1" applyFont="1" applyNumberFormat="1">
      <alignment horizontal="center"/>
    </xf>
    <xf borderId="34" fillId="5" fontId="15" numFmtId="49" xfId="0" applyBorder="1" applyFont="1" applyNumberFormat="1"/>
    <xf borderId="1" fillId="5" fontId="15" numFmtId="0" xfId="0" applyBorder="1" applyFont="1"/>
    <xf borderId="28" fillId="5" fontId="15" numFmtId="0" xfId="0" applyBorder="1" applyFont="1"/>
    <xf borderId="5" fillId="0" fontId="14" numFmtId="49" xfId="0" applyBorder="1" applyFont="1" applyNumberFormat="1"/>
    <xf borderId="35" fillId="0" fontId="17" numFmtId="3" xfId="0" applyBorder="1" applyFont="1" applyNumberFormat="1"/>
    <xf borderId="1" fillId="6" fontId="14" numFmtId="3" xfId="0" applyBorder="1" applyFont="1" applyNumberFormat="1"/>
    <xf borderId="28" fillId="6" fontId="14" numFmtId="3" xfId="0" applyBorder="1" applyFont="1" applyNumberFormat="1"/>
    <xf borderId="2" fillId="0" fontId="14" numFmtId="49" xfId="0" applyBorder="1" applyFont="1" applyNumberFormat="1"/>
    <xf borderId="6" fillId="0" fontId="17" numFmtId="3" xfId="0" applyBorder="1" applyFont="1" applyNumberFormat="1"/>
    <xf borderId="36" fillId="0" fontId="14" numFmtId="49" xfId="0" applyBorder="1" applyFont="1" applyNumberFormat="1"/>
    <xf borderId="37" fillId="0" fontId="14" numFmtId="3" xfId="0" applyBorder="1" applyFont="1" applyNumberFormat="1"/>
    <xf borderId="7" fillId="6" fontId="14" numFmtId="3" xfId="0" applyBorder="1" applyFont="1" applyNumberFormat="1"/>
    <xf borderId="38" fillId="6" fontId="14" numFmtId="3" xfId="0" applyBorder="1" applyFont="1" applyNumberFormat="1"/>
    <xf borderId="39" fillId="7" fontId="14" numFmtId="49" xfId="0" applyBorder="1" applyFill="1" applyFont="1" applyNumberFormat="1"/>
    <xf borderId="40" fillId="7" fontId="14" numFmtId="3" xfId="0" applyBorder="1" applyFont="1" applyNumberFormat="1"/>
    <xf borderId="41" fillId="7" fontId="14" numFmtId="3" xfId="0" applyBorder="1" applyFont="1" applyNumberFormat="1"/>
    <xf borderId="42" fillId="0" fontId="18" numFmtId="0" xfId="0" applyBorder="1" applyFont="1"/>
    <xf borderId="43" fillId="0" fontId="18" numFmtId="10" xfId="0" applyBorder="1" applyFont="1" applyNumberFormat="1"/>
    <xf borderId="1" fillId="6" fontId="18" numFmtId="10" xfId="0" applyBorder="1" applyFont="1" applyNumberFormat="1"/>
    <xf borderId="28" fillId="6" fontId="18" numFmtId="10" xfId="0" applyBorder="1" applyFont="1" applyNumberFormat="1"/>
    <xf borderId="4" fillId="5" fontId="15" numFmtId="49" xfId="0" applyBorder="1" applyFont="1" applyNumberFormat="1"/>
    <xf borderId="35" fillId="0" fontId="14" numFmtId="0" xfId="0" applyBorder="1" applyFont="1"/>
    <xf borderId="36" fillId="0" fontId="7" numFmtId="49" xfId="0" applyBorder="1" applyFont="1" applyNumberFormat="1"/>
    <xf borderId="37" fillId="0" fontId="14" numFmtId="0" xfId="0" applyBorder="1" applyFont="1"/>
    <xf borderId="7" fillId="6" fontId="14" numFmtId="0" xfId="0" applyBorder="1" applyFont="1"/>
    <xf borderId="38" fillId="6" fontId="14" numFmtId="0" xfId="0" applyBorder="1" applyFont="1"/>
    <xf borderId="29" fillId="0" fontId="7" numFmtId="49" xfId="0" applyBorder="1" applyFont="1" applyNumberFormat="1"/>
    <xf borderId="44" fillId="0" fontId="14" numFmtId="3" xfId="0" applyBorder="1" applyFont="1" applyNumberFormat="1"/>
    <xf borderId="40" fillId="6" fontId="14" numFmtId="3" xfId="0" applyBorder="1" applyFont="1" applyNumberFormat="1"/>
    <xf borderId="41" fillId="6" fontId="14" numFmtId="3" xfId="0" applyBorder="1" applyFont="1" applyNumberFormat="1"/>
    <xf borderId="29" fillId="0" fontId="16" numFmtId="49" xfId="0" applyBorder="1" applyFont="1" applyNumberFormat="1"/>
    <xf borderId="44" fillId="0" fontId="16" numFmtId="0" xfId="0" applyBorder="1" applyFont="1"/>
    <xf borderId="40" fillId="6" fontId="16" numFmtId="0" xfId="0" applyBorder="1" applyFont="1"/>
    <xf borderId="41" fillId="6" fontId="16" numFmtId="0" xfId="0" applyBorder="1" applyFont="1"/>
    <xf borderId="3" fillId="0" fontId="18" numFmtId="0" xfId="0" applyBorder="1" applyFont="1"/>
    <xf borderId="45" fillId="0" fontId="18" numFmtId="10" xfId="0" applyBorder="1" applyFont="1" applyNumberFormat="1"/>
    <xf borderId="5" fillId="0" fontId="18" numFmtId="49" xfId="0" applyBorder="1" applyFont="1" applyNumberFormat="1"/>
    <xf borderId="35" fillId="0" fontId="18" numFmtId="10" xfId="0" applyBorder="1" applyFont="1" applyNumberFormat="1"/>
    <xf borderId="3" fillId="0" fontId="14" numFmtId="0" xfId="0" applyBorder="1" applyFont="1"/>
    <xf borderId="45" fillId="0" fontId="14" numFmtId="0" xfId="0" applyBorder="1" applyFont="1"/>
    <xf borderId="1" fillId="6" fontId="14" numFmtId="0" xfId="0" applyBorder="1" applyFont="1"/>
    <xf borderId="28" fillId="6" fontId="14" numFmtId="0" xfId="0" applyBorder="1" applyFont="1"/>
    <xf borderId="35" fillId="0" fontId="7" numFmtId="164" xfId="0" applyBorder="1" applyFont="1" applyNumberFormat="1"/>
    <xf borderId="1" fillId="6" fontId="14" numFmtId="164" xfId="0" applyBorder="1" applyFont="1" applyNumberFormat="1"/>
    <xf borderId="28" fillId="6" fontId="14" numFmtId="164" xfId="0" applyBorder="1" applyFont="1" applyNumberFormat="1"/>
    <xf borderId="6" fillId="0" fontId="18" numFmtId="10" xfId="0" applyBorder="1" applyFont="1" applyNumberFormat="1"/>
    <xf borderId="6" fillId="0" fontId="14" numFmtId="164" xfId="0" applyBorder="1" applyFont="1" applyNumberFormat="1"/>
    <xf borderId="35" fillId="0" fontId="14" numFmtId="164" xfId="0" applyBorder="1" applyFont="1" applyNumberFormat="1"/>
    <xf borderId="37" fillId="0" fontId="14" numFmtId="164" xfId="0" applyBorder="1" applyFont="1" applyNumberFormat="1"/>
    <xf borderId="7" fillId="6" fontId="14" numFmtId="164" xfId="0" applyBorder="1" applyFont="1" applyNumberFormat="1"/>
    <xf borderId="38" fillId="6" fontId="14" numFmtId="164" xfId="0" applyBorder="1" applyFont="1" applyNumberFormat="1"/>
    <xf borderId="39" fillId="7" fontId="15" numFmtId="49" xfId="0" applyBorder="1" applyFont="1" applyNumberFormat="1"/>
    <xf borderId="40" fillId="7" fontId="15" numFmtId="164" xfId="0" applyBorder="1" applyFont="1" applyNumberFormat="1"/>
    <xf borderId="41" fillId="7" fontId="15" numFmtId="164" xfId="0" applyBorder="1" applyFont="1" applyNumberFormat="1"/>
    <xf borderId="5" fillId="0" fontId="14" numFmtId="0" xfId="0" applyBorder="1" applyFont="1"/>
    <xf borderId="2" fillId="0" fontId="14" numFmtId="0" xfId="0" applyBorder="1" applyFont="1"/>
    <xf borderId="6" fillId="0" fontId="14" numFmtId="0" xfId="0" applyBorder="1" applyFont="1"/>
    <xf borderId="46" fillId="6" fontId="14" numFmtId="0" xfId="0" applyBorder="1" applyFont="1"/>
    <xf borderId="47" fillId="6" fontId="14" numFmtId="0" xfId="0" applyBorder="1" applyFont="1"/>
    <xf borderId="10" fillId="2" fontId="15" numFmtId="49" xfId="0" applyAlignment="1" applyBorder="1" applyFont="1" applyNumberFormat="1">
      <alignment horizontal="center" shrinkToFit="0" wrapText="1"/>
    </xf>
    <xf borderId="48" fillId="2" fontId="14" numFmtId="0" xfId="0" applyAlignment="1" applyBorder="1" applyFont="1">
      <alignment shrinkToFit="0" wrapText="1"/>
    </xf>
    <xf borderId="1" fillId="6" fontId="7" numFmtId="165" xfId="0" applyAlignment="1" applyBorder="1" applyFont="1" applyNumberFormat="1">
      <alignment shrinkToFit="0" wrapText="1"/>
    </xf>
    <xf borderId="28" fillId="6" fontId="7" numFmtId="165" xfId="0" applyAlignment="1" applyBorder="1" applyFont="1" applyNumberFormat="1">
      <alignment shrinkToFit="0" wrapText="1"/>
    </xf>
    <xf borderId="29" fillId="0" fontId="19" numFmtId="0" xfId="0" applyBorder="1" applyFont="1"/>
    <xf borderId="2" fillId="0" fontId="7" numFmtId="0" xfId="0" applyAlignment="1" applyBorder="1" applyFont="1">
      <alignment horizontal="center"/>
    </xf>
    <xf borderId="6" fillId="0" fontId="7" numFmtId="49" xfId="0" applyBorder="1" applyFont="1" applyNumberFormat="1"/>
    <xf borderId="3" fillId="0" fontId="7" numFmtId="0" xfId="0" applyAlignment="1" applyBorder="1" applyFont="1">
      <alignment horizontal="center"/>
    </xf>
    <xf borderId="49" fillId="2" fontId="15" numFmtId="166" xfId="0" applyAlignment="1" applyBorder="1" applyFont="1" applyNumberFormat="1">
      <alignment horizontal="center" shrinkToFit="0" wrapText="1"/>
    </xf>
    <xf borderId="29" fillId="0" fontId="15" numFmtId="49" xfId="0" applyBorder="1" applyFont="1" applyNumberFormat="1"/>
    <xf borderId="44" fillId="0" fontId="14" numFmtId="164" xfId="0" applyAlignment="1" applyBorder="1" applyFont="1" applyNumberFormat="1">
      <alignment horizontal="right"/>
    </xf>
    <xf borderId="40" fillId="6" fontId="14" numFmtId="164" xfId="0" applyAlignment="1" applyBorder="1" applyFont="1" applyNumberFormat="1">
      <alignment horizontal="right"/>
    </xf>
    <xf borderId="41" fillId="6" fontId="14" numFmtId="164" xfId="0" applyAlignment="1" applyBorder="1" applyFont="1" applyNumberFormat="1">
      <alignment horizontal="right"/>
    </xf>
    <xf borderId="45" fillId="0" fontId="14" numFmtId="0" xfId="0" applyAlignment="1" applyBorder="1" applyFont="1">
      <alignment horizontal="right"/>
    </xf>
    <xf borderId="44" fillId="0" fontId="14" numFmtId="164" xfId="0" applyBorder="1" applyFont="1" applyNumberFormat="1"/>
    <xf borderId="40" fillId="6" fontId="14" numFmtId="164" xfId="0" applyBorder="1" applyFont="1" applyNumberFormat="1"/>
    <xf borderId="41" fillId="6" fontId="14" numFmtId="164" xfId="0" applyBorder="1" applyFont="1" applyNumberFormat="1"/>
    <xf borderId="5" fillId="0" fontId="15" numFmtId="49" xfId="0" applyBorder="1" applyFont="1" applyNumberFormat="1"/>
    <xf borderId="2" fillId="0" fontId="15" numFmtId="49" xfId="0" applyBorder="1" applyFont="1" applyNumberFormat="1"/>
    <xf borderId="36" fillId="0" fontId="14" numFmtId="0" xfId="0" applyBorder="1" applyFont="1"/>
    <xf borderId="11" fillId="2" fontId="14" numFmtId="0" xfId="0" applyAlignment="1" applyBorder="1" applyFont="1">
      <alignment shrinkToFit="0" wrapText="1"/>
    </xf>
    <xf borderId="2" fillId="2" fontId="14" numFmtId="0" xfId="0" applyAlignment="1" applyBorder="1" applyFont="1">
      <alignment shrinkToFit="0" wrapText="1"/>
    </xf>
    <xf borderId="9" fillId="2" fontId="14" numFmtId="0" xfId="0" applyAlignment="1" applyBorder="1" applyFont="1">
      <alignment shrinkToFit="0" wrapText="1"/>
    </xf>
    <xf borderId="25" fillId="0" fontId="7" numFmtId="0" xfId="0" applyAlignment="1" applyBorder="1" applyFont="1">
      <alignment horizontal="center"/>
    </xf>
    <xf borderId="25" fillId="0" fontId="7" numFmtId="49" xfId="0" applyBorder="1" applyFont="1" applyNumberFormat="1"/>
    <xf borderId="36" fillId="0" fontId="15" numFmtId="49" xfId="0" applyBorder="1" applyFont="1" applyNumberFormat="1"/>
    <xf borderId="50" fillId="2" fontId="15" numFmtId="49" xfId="0" applyAlignment="1" applyBorder="1" applyFont="1" applyNumberFormat="1">
      <alignment shrinkToFit="0" wrapText="1"/>
    </xf>
    <xf borderId="51" fillId="2" fontId="15" numFmtId="166" xfId="0" applyAlignment="1" applyBorder="1" applyFont="1" applyNumberFormat="1">
      <alignment horizontal="center" shrinkToFit="0" wrapText="1"/>
    </xf>
    <xf borderId="7" fillId="6" fontId="15" numFmtId="166" xfId="0" applyAlignment="1" applyBorder="1" applyFont="1" applyNumberFormat="1">
      <alignment horizontal="center" shrinkToFit="0" wrapText="1"/>
    </xf>
    <xf borderId="38" fillId="6" fontId="15" numFmtId="166" xfId="0" applyAlignment="1" applyBorder="1" applyFont="1" applyNumberFormat="1">
      <alignment horizontal="center"/>
    </xf>
    <xf borderId="29" fillId="0" fontId="14" numFmtId="49" xfId="0" applyBorder="1" applyFont="1" applyNumberFormat="1"/>
    <xf borderId="52" fillId="2" fontId="14" numFmtId="49" xfId="0" applyAlignment="1" applyBorder="1" applyFont="1" applyNumberFormat="1">
      <alignment shrinkToFit="0" wrapText="1"/>
    </xf>
    <xf borderId="53" fillId="0" fontId="14" numFmtId="164" xfId="0" applyBorder="1" applyFont="1" applyNumberFormat="1"/>
    <xf borderId="9" fillId="2" fontId="14" numFmtId="49" xfId="0" applyAlignment="1" applyBorder="1" applyFont="1" applyNumberFormat="1">
      <alignment shrinkToFit="0" wrapText="1"/>
    </xf>
    <xf borderId="25" fillId="0" fontId="14" numFmtId="164" xfId="0" applyBorder="1" applyFont="1" applyNumberFormat="1"/>
    <xf borderId="2" fillId="0" fontId="19" numFmtId="49" xfId="0" applyBorder="1" applyFont="1" applyNumberFormat="1"/>
    <xf borderId="25" fillId="0" fontId="17" numFmtId="49" xfId="0" applyBorder="1" applyFont="1" applyNumberFormat="1"/>
    <xf borderId="1" fillId="6" fontId="14" numFmtId="2" xfId="0" applyBorder="1" applyFont="1" applyNumberFormat="1"/>
    <xf borderId="28" fillId="6" fontId="14" numFmtId="2" xfId="0" applyBorder="1" applyFont="1" applyNumberFormat="1"/>
    <xf borderId="1" fillId="6" fontId="17" numFmtId="49" xfId="0" applyBorder="1"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00125" cy="438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cubesoftware.com/?utm_source=linkedin&amp;utm_medium=cpc&amp;utm_campaign=saastemplateexceldoc"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spreadsheets/d/1_cPXWm2IvGdLfit5xzDiY4m0HqrInImdnoIIo1vkFNc/edit?usp=sharin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0.86"/>
    <col customWidth="1" min="2" max="26" width="10.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36.5" customHeight="1">
      <c r="A2" s="2" t="s">
        <v>0</v>
      </c>
      <c r="B2" s="3"/>
      <c r="C2" s="3"/>
      <c r="D2" s="3"/>
      <c r="E2" s="3"/>
      <c r="F2" s="3"/>
      <c r="G2" s="3"/>
      <c r="H2" s="3"/>
      <c r="I2" s="3"/>
      <c r="J2" s="3"/>
      <c r="K2" s="3"/>
      <c r="L2" s="3"/>
      <c r="M2" s="3"/>
      <c r="N2" s="3"/>
      <c r="O2" s="3"/>
      <c r="P2" s="3"/>
      <c r="Q2" s="3"/>
      <c r="R2" s="3"/>
      <c r="S2" s="3"/>
      <c r="T2" s="3"/>
      <c r="U2" s="3"/>
      <c r="V2" s="3"/>
      <c r="W2" s="3"/>
      <c r="X2" s="3"/>
      <c r="Y2" s="3"/>
      <c r="Z2" s="3"/>
    </row>
    <row r="3" ht="20.25" customHeight="1">
      <c r="A3" s="3"/>
      <c r="B3" s="3"/>
      <c r="C3" s="3"/>
      <c r="D3" s="3"/>
      <c r="E3" s="3"/>
      <c r="F3" s="3"/>
      <c r="G3" s="3"/>
      <c r="H3" s="3"/>
      <c r="I3" s="3"/>
      <c r="J3" s="3"/>
      <c r="K3" s="3"/>
      <c r="L3" s="3"/>
      <c r="M3" s="3"/>
      <c r="N3" s="3"/>
      <c r="O3" s="3"/>
      <c r="P3" s="3"/>
      <c r="Q3" s="3"/>
      <c r="R3" s="3"/>
      <c r="S3" s="3"/>
      <c r="T3" s="3"/>
      <c r="U3" s="3"/>
      <c r="V3" s="3"/>
      <c r="W3" s="3"/>
      <c r="X3" s="3"/>
      <c r="Y3" s="3"/>
      <c r="Z3" s="3"/>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9.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id="rId1" ref="A2"/>
  </hyperlinks>
  <printOptions/>
  <pageMargins bottom="0.75" footer="0.0" header="0.0" left="0.7" right="0.7" top="0.75"/>
  <pageSetup orientation="portrait"/>
  <headerFooter>
    <oddFooter>&amp;C000000&amp;P</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14"/>
    <col customWidth="1" min="2" max="2" width="24.43"/>
    <col customWidth="1" min="3" max="3" width="15.43"/>
    <col customWidth="1" min="4" max="4" width="20.29"/>
    <col customWidth="1" min="5" max="24" width="14.43"/>
  </cols>
  <sheetData>
    <row r="1" ht="34.5" customHeight="1">
      <c r="A1" s="4"/>
      <c r="B1" s="5" t="s">
        <v>1</v>
      </c>
      <c r="C1" s="4"/>
      <c r="D1" s="4"/>
      <c r="E1" s="4"/>
      <c r="F1" s="4"/>
      <c r="G1" s="4"/>
      <c r="H1" s="4"/>
      <c r="I1" s="4"/>
      <c r="J1" s="4"/>
      <c r="K1" s="4"/>
      <c r="L1" s="4"/>
      <c r="M1" s="4"/>
      <c r="N1" s="4"/>
      <c r="O1" s="4"/>
      <c r="P1" s="4"/>
      <c r="Q1" s="4"/>
      <c r="R1" s="4"/>
      <c r="S1" s="4"/>
      <c r="T1" s="4"/>
      <c r="U1" s="4"/>
      <c r="V1" s="4"/>
      <c r="W1" s="4"/>
      <c r="X1" s="4"/>
      <c r="Y1" s="1"/>
      <c r="Z1" s="1"/>
    </row>
    <row r="2" ht="15.75" customHeight="1">
      <c r="A2" s="6" t="s">
        <v>2</v>
      </c>
      <c r="B2" s="4"/>
      <c r="C2" s="4"/>
      <c r="D2" s="4"/>
      <c r="E2" s="4"/>
      <c r="F2" s="4"/>
      <c r="G2" s="4"/>
      <c r="H2" s="4"/>
      <c r="I2" s="4"/>
      <c r="J2" s="4"/>
      <c r="K2" s="4"/>
      <c r="L2" s="4"/>
      <c r="M2" s="4"/>
      <c r="N2" s="4"/>
      <c r="O2" s="4"/>
      <c r="P2" s="4"/>
      <c r="Q2" s="4"/>
      <c r="R2" s="4"/>
      <c r="S2" s="4"/>
      <c r="T2" s="4"/>
      <c r="U2" s="4"/>
      <c r="V2" s="4"/>
      <c r="W2" s="4"/>
      <c r="X2" s="4"/>
      <c r="Y2" s="1"/>
      <c r="Z2" s="1"/>
    </row>
    <row r="3" ht="15.75" customHeight="1">
      <c r="A3" s="7"/>
      <c r="B3" s="7"/>
      <c r="C3" s="7"/>
      <c r="D3" s="8"/>
      <c r="E3" s="7"/>
      <c r="F3" s="7"/>
      <c r="G3" s="7"/>
      <c r="H3" s="7"/>
      <c r="I3" s="7"/>
      <c r="J3" s="7"/>
      <c r="K3" s="7"/>
      <c r="L3" s="7"/>
      <c r="M3" s="7"/>
      <c r="N3" s="7"/>
      <c r="O3" s="7"/>
      <c r="P3" s="7"/>
      <c r="Q3" s="7"/>
      <c r="R3" s="7"/>
      <c r="S3" s="7"/>
      <c r="T3" s="7"/>
      <c r="U3" s="7"/>
      <c r="V3" s="7"/>
      <c r="W3" s="7"/>
      <c r="X3" s="7"/>
      <c r="Y3" s="1"/>
      <c r="Z3" s="1"/>
    </row>
    <row r="4" ht="15.75" customHeight="1">
      <c r="A4" s="9" t="s">
        <v>3</v>
      </c>
      <c r="B4" s="10"/>
      <c r="C4" s="10"/>
      <c r="D4" s="10"/>
      <c r="E4" s="10"/>
      <c r="F4" s="10"/>
      <c r="G4" s="10"/>
      <c r="H4" s="10"/>
      <c r="I4" s="10"/>
      <c r="J4" s="10"/>
      <c r="K4" s="10"/>
      <c r="L4" s="10"/>
      <c r="M4" s="10"/>
      <c r="N4" s="10"/>
      <c r="O4" s="10"/>
      <c r="P4" s="10"/>
      <c r="Q4" s="10"/>
      <c r="R4" s="10"/>
      <c r="S4" s="10"/>
      <c r="T4" s="10"/>
      <c r="U4" s="10"/>
      <c r="V4" s="10"/>
      <c r="W4" s="10"/>
      <c r="X4" s="10"/>
      <c r="Y4" s="1"/>
      <c r="Z4" s="1"/>
    </row>
    <row r="5" ht="12.75" customHeight="1">
      <c r="A5" s="11" t="s">
        <v>4</v>
      </c>
      <c r="B5" s="12" t="s">
        <v>5</v>
      </c>
      <c r="C5" s="13"/>
      <c r="D5" s="13"/>
      <c r="E5" s="13"/>
      <c r="F5" s="13"/>
      <c r="G5" s="13"/>
      <c r="H5" s="13"/>
      <c r="I5" s="13"/>
      <c r="J5" s="13"/>
      <c r="K5" s="13"/>
      <c r="L5" s="13"/>
      <c r="M5" s="13"/>
      <c r="N5" s="13"/>
      <c r="O5" s="13"/>
      <c r="P5" s="13"/>
      <c r="Q5" s="13"/>
      <c r="R5" s="13"/>
      <c r="S5" s="13"/>
      <c r="T5" s="13"/>
      <c r="U5" s="13"/>
      <c r="V5" s="13"/>
      <c r="W5" s="13"/>
      <c r="X5" s="13"/>
      <c r="Y5" s="1"/>
      <c r="Z5" s="1"/>
    </row>
    <row r="6" ht="12.75" customHeight="1">
      <c r="A6" s="14" t="s">
        <v>6</v>
      </c>
      <c r="B6" s="15" t="s">
        <v>7</v>
      </c>
      <c r="C6" s="16"/>
      <c r="D6" s="16"/>
      <c r="E6" s="16"/>
      <c r="F6" s="16"/>
      <c r="G6" s="16"/>
      <c r="H6" s="16"/>
      <c r="I6" s="16"/>
      <c r="J6" s="16"/>
      <c r="K6" s="16"/>
      <c r="L6" s="16"/>
      <c r="M6" s="16"/>
      <c r="N6" s="16"/>
      <c r="O6" s="16"/>
      <c r="P6" s="16"/>
      <c r="Q6" s="16"/>
      <c r="R6" s="16"/>
      <c r="S6" s="16"/>
      <c r="T6" s="16"/>
      <c r="U6" s="16"/>
      <c r="V6" s="16"/>
      <c r="W6" s="16"/>
      <c r="X6" s="16"/>
      <c r="Y6" s="1"/>
      <c r="Z6" s="1"/>
    </row>
    <row r="7" ht="12.75" customHeight="1">
      <c r="A7" s="17" t="s">
        <v>8</v>
      </c>
      <c r="B7" s="18" t="s">
        <v>9</v>
      </c>
      <c r="C7" s="19"/>
      <c r="D7" s="16"/>
      <c r="E7" s="16"/>
      <c r="F7" s="16"/>
      <c r="G7" s="16"/>
      <c r="H7" s="16"/>
      <c r="I7" s="16"/>
      <c r="J7" s="16"/>
      <c r="K7" s="16"/>
      <c r="L7" s="16"/>
      <c r="M7" s="16"/>
      <c r="N7" s="16"/>
      <c r="O7" s="16"/>
      <c r="P7" s="16"/>
      <c r="Q7" s="16"/>
      <c r="R7" s="16"/>
      <c r="S7" s="16"/>
      <c r="T7" s="16"/>
      <c r="U7" s="16"/>
      <c r="V7" s="16"/>
      <c r="W7" s="16"/>
      <c r="X7" s="16"/>
      <c r="Y7" s="1"/>
      <c r="Z7" s="1"/>
    </row>
    <row r="8" ht="12.75" customHeight="1">
      <c r="A8" s="20" t="s">
        <v>10</v>
      </c>
      <c r="B8" s="21" t="s">
        <v>11</v>
      </c>
      <c r="C8" s="22"/>
      <c r="D8" s="16"/>
      <c r="E8" s="16"/>
      <c r="F8" s="16"/>
      <c r="G8" s="16"/>
      <c r="H8" s="16"/>
      <c r="I8" s="16"/>
      <c r="J8" s="16"/>
      <c r="K8" s="16"/>
      <c r="L8" s="16"/>
      <c r="M8" s="16"/>
      <c r="N8" s="16"/>
      <c r="O8" s="16"/>
      <c r="P8" s="16"/>
      <c r="Q8" s="16"/>
      <c r="R8" s="16"/>
      <c r="S8" s="16"/>
      <c r="T8" s="16"/>
      <c r="U8" s="16"/>
      <c r="V8" s="16"/>
      <c r="W8" s="16"/>
      <c r="X8" s="16"/>
      <c r="Y8" s="1"/>
      <c r="Z8" s="1"/>
    </row>
    <row r="9" ht="12.75" customHeight="1">
      <c r="A9" s="23"/>
      <c r="B9" s="24"/>
      <c r="C9" s="23"/>
      <c r="D9" s="23"/>
      <c r="E9" s="23"/>
      <c r="F9" s="23"/>
      <c r="G9" s="23"/>
      <c r="H9" s="23"/>
      <c r="I9" s="23"/>
      <c r="J9" s="23"/>
      <c r="K9" s="23"/>
      <c r="L9" s="23"/>
      <c r="M9" s="23"/>
      <c r="N9" s="23"/>
      <c r="O9" s="23"/>
      <c r="P9" s="23"/>
      <c r="Q9" s="23"/>
      <c r="R9" s="23"/>
      <c r="S9" s="23"/>
      <c r="T9" s="23"/>
      <c r="U9" s="23"/>
      <c r="V9" s="23"/>
      <c r="W9" s="23"/>
      <c r="X9" s="23"/>
      <c r="Y9" s="1"/>
      <c r="Z9" s="1"/>
    </row>
    <row r="10" ht="15.75" customHeight="1">
      <c r="A10" s="25" t="s">
        <v>12</v>
      </c>
      <c r="B10" s="26"/>
      <c r="C10" s="27"/>
      <c r="D10" s="26"/>
      <c r="E10" s="26"/>
      <c r="F10" s="27"/>
      <c r="G10" s="27"/>
      <c r="H10" s="27"/>
      <c r="I10" s="27"/>
      <c r="J10" s="27"/>
      <c r="K10" s="27"/>
      <c r="L10" s="27"/>
      <c r="M10" s="27"/>
      <c r="N10" s="27"/>
      <c r="O10" s="27"/>
      <c r="P10" s="27"/>
      <c r="Q10" s="27"/>
      <c r="R10" s="27"/>
      <c r="S10" s="27"/>
      <c r="T10" s="27"/>
      <c r="U10" s="27"/>
      <c r="V10" s="27"/>
      <c r="W10" s="27"/>
      <c r="X10" s="27"/>
      <c r="Y10" s="1"/>
      <c r="Z10" s="1"/>
    </row>
    <row r="11" ht="15.75" customHeight="1">
      <c r="A11" s="28" t="s">
        <v>13</v>
      </c>
      <c r="B11" s="12" t="s">
        <v>12</v>
      </c>
      <c r="C11" s="29"/>
      <c r="D11" s="30"/>
      <c r="E11" s="30"/>
      <c r="F11" s="29"/>
      <c r="G11" s="29"/>
      <c r="H11" s="29"/>
      <c r="I11" s="29"/>
      <c r="J11" s="29"/>
      <c r="K11" s="29"/>
      <c r="L11" s="29"/>
      <c r="M11" s="29"/>
      <c r="N11" s="29"/>
      <c r="O11" s="29"/>
      <c r="P11" s="29"/>
      <c r="Q11" s="29"/>
      <c r="R11" s="29"/>
      <c r="S11" s="29"/>
      <c r="T11" s="29"/>
      <c r="U11" s="29"/>
      <c r="V11" s="29"/>
      <c r="W11" s="29"/>
      <c r="X11" s="29"/>
      <c r="Y11" s="1"/>
      <c r="Z11" s="1"/>
    </row>
    <row r="12" ht="15.75" customHeight="1">
      <c r="A12" s="31"/>
      <c r="B12" s="31"/>
      <c r="C12" s="32"/>
      <c r="D12" s="31"/>
      <c r="E12" s="31"/>
      <c r="F12" s="32"/>
      <c r="G12" s="32"/>
      <c r="H12" s="32"/>
      <c r="I12" s="32"/>
      <c r="J12" s="32"/>
      <c r="K12" s="32"/>
      <c r="L12" s="32"/>
      <c r="M12" s="32"/>
      <c r="N12" s="32"/>
      <c r="O12" s="32"/>
      <c r="P12" s="32"/>
      <c r="Q12" s="32"/>
      <c r="R12" s="32"/>
      <c r="S12" s="32"/>
      <c r="T12" s="32"/>
      <c r="U12" s="32"/>
      <c r="V12" s="32"/>
      <c r="W12" s="32"/>
      <c r="X12" s="32"/>
      <c r="Y12" s="1"/>
      <c r="Z12" s="1"/>
    </row>
    <row r="13" ht="15.75" customHeight="1">
      <c r="A13" s="33"/>
      <c r="B13" s="33"/>
      <c r="C13" s="34"/>
      <c r="D13" s="33"/>
      <c r="E13" s="33"/>
      <c r="F13" s="34"/>
      <c r="G13" s="34"/>
      <c r="H13" s="34"/>
      <c r="I13" s="34"/>
      <c r="J13" s="34"/>
      <c r="K13" s="34"/>
      <c r="L13" s="34"/>
      <c r="M13" s="34"/>
      <c r="N13" s="34"/>
      <c r="O13" s="34"/>
      <c r="P13" s="34"/>
      <c r="Q13" s="34"/>
      <c r="R13" s="34"/>
      <c r="S13" s="34"/>
      <c r="T13" s="34"/>
      <c r="U13" s="34"/>
      <c r="V13" s="34"/>
      <c r="W13" s="34"/>
      <c r="X13" s="34"/>
      <c r="Y13" s="1"/>
      <c r="Z13" s="1"/>
    </row>
    <row r="14" ht="15.75" customHeight="1">
      <c r="A14" s="25" t="s">
        <v>14</v>
      </c>
      <c r="B14" s="26"/>
      <c r="C14" s="27"/>
      <c r="D14" s="26"/>
      <c r="E14" s="26"/>
      <c r="F14" s="27"/>
      <c r="G14" s="27"/>
      <c r="H14" s="27"/>
      <c r="I14" s="27"/>
      <c r="J14" s="27"/>
      <c r="K14" s="27"/>
      <c r="L14" s="27"/>
      <c r="M14" s="27"/>
      <c r="N14" s="27"/>
      <c r="O14" s="27"/>
      <c r="P14" s="27"/>
      <c r="Q14" s="27"/>
      <c r="R14" s="27"/>
      <c r="S14" s="27"/>
      <c r="T14" s="27"/>
      <c r="U14" s="27"/>
      <c r="V14" s="27"/>
      <c r="W14" s="27"/>
      <c r="X14" s="27"/>
      <c r="Y14" s="1"/>
      <c r="Z14" s="1"/>
    </row>
    <row r="15" ht="15.75" customHeight="1">
      <c r="A15" s="35" t="s">
        <v>14</v>
      </c>
      <c r="B15" s="36">
        <v>44105.0</v>
      </c>
      <c r="C15" s="29"/>
      <c r="D15" s="29"/>
      <c r="E15" s="29"/>
      <c r="F15" s="29"/>
      <c r="G15" s="29"/>
      <c r="H15" s="29"/>
      <c r="I15" s="29"/>
      <c r="J15" s="29"/>
      <c r="K15" s="29"/>
      <c r="L15" s="29"/>
      <c r="M15" s="29"/>
      <c r="N15" s="29"/>
      <c r="O15" s="29"/>
      <c r="P15" s="29"/>
      <c r="Q15" s="29"/>
      <c r="R15" s="29"/>
      <c r="S15" s="29"/>
      <c r="T15" s="29"/>
      <c r="U15" s="29"/>
      <c r="V15" s="29"/>
      <c r="W15" s="29"/>
      <c r="X15" s="29"/>
      <c r="Y15" s="1"/>
      <c r="Z15" s="1"/>
    </row>
    <row r="16" ht="15.0"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1"/>
      <c r="Z16" s="1"/>
    </row>
    <row r="17" ht="15.75" customHeight="1">
      <c r="A17" s="9" t="s">
        <v>15</v>
      </c>
      <c r="B17" s="37" t="s">
        <v>16</v>
      </c>
      <c r="C17" s="10"/>
      <c r="D17" s="10"/>
      <c r="E17" s="10"/>
      <c r="F17" s="10"/>
      <c r="G17" s="10"/>
      <c r="H17" s="10"/>
      <c r="I17" s="10"/>
      <c r="J17" s="10"/>
      <c r="K17" s="10"/>
      <c r="L17" s="10"/>
      <c r="M17" s="10"/>
      <c r="N17" s="10"/>
      <c r="O17" s="10"/>
      <c r="P17" s="10"/>
      <c r="Q17" s="10"/>
      <c r="R17" s="10"/>
      <c r="S17" s="10"/>
      <c r="T17" s="10"/>
      <c r="U17" s="10"/>
      <c r="V17" s="10"/>
      <c r="W17" s="10"/>
      <c r="X17" s="10"/>
      <c r="Y17" s="1"/>
      <c r="Z17" s="1"/>
    </row>
    <row r="18" ht="12.75" customHeight="1">
      <c r="A18" s="38"/>
      <c r="B18" s="39"/>
      <c r="C18" s="39"/>
      <c r="D18" s="39"/>
      <c r="E18" s="39"/>
      <c r="F18" s="39"/>
      <c r="G18" s="39"/>
      <c r="H18" s="39"/>
      <c r="I18" s="39"/>
      <c r="J18" s="39"/>
      <c r="K18" s="39"/>
      <c r="L18" s="39"/>
      <c r="M18" s="39"/>
      <c r="N18" s="39"/>
      <c r="O18" s="39"/>
      <c r="P18" s="39"/>
      <c r="Q18" s="39"/>
      <c r="R18" s="39"/>
      <c r="S18" s="39"/>
      <c r="T18" s="39"/>
      <c r="U18" s="39"/>
      <c r="V18" s="39"/>
      <c r="W18" s="39"/>
      <c r="X18" s="40"/>
      <c r="Y18" s="1"/>
      <c r="Z18" s="1"/>
    </row>
    <row r="19" ht="15.0" customHeight="1">
      <c r="A19" s="35" t="s">
        <v>17</v>
      </c>
      <c r="B19" s="41" t="s">
        <v>18</v>
      </c>
      <c r="C19" s="42"/>
      <c r="D19" s="13"/>
      <c r="E19" s="13"/>
      <c r="F19" s="13"/>
      <c r="G19" s="13"/>
      <c r="H19" s="13"/>
      <c r="I19" s="13"/>
      <c r="J19" s="13"/>
      <c r="K19" s="13"/>
      <c r="L19" s="13"/>
      <c r="M19" s="13"/>
      <c r="N19" s="13"/>
      <c r="O19" s="13"/>
      <c r="P19" s="13"/>
      <c r="Q19" s="13"/>
      <c r="R19" s="13"/>
      <c r="S19" s="13"/>
      <c r="T19" s="13"/>
      <c r="U19" s="13"/>
      <c r="V19" s="13"/>
      <c r="W19" s="13"/>
      <c r="X19" s="16"/>
      <c r="Y19" s="1"/>
      <c r="Z19" s="1"/>
    </row>
    <row r="20" ht="15.0" customHeight="1">
      <c r="A20" s="43" t="s">
        <v>19</v>
      </c>
      <c r="B20" s="43" t="s">
        <v>20</v>
      </c>
      <c r="C20" s="44">
        <v>0.1</v>
      </c>
      <c r="D20" s="16"/>
      <c r="E20" s="16"/>
      <c r="F20" s="16"/>
      <c r="G20" s="16"/>
      <c r="H20" s="16"/>
      <c r="I20" s="16"/>
      <c r="J20" s="16"/>
      <c r="K20" s="16"/>
      <c r="L20" s="16"/>
      <c r="M20" s="16"/>
      <c r="N20" s="16"/>
      <c r="O20" s="16"/>
      <c r="P20" s="16"/>
      <c r="Q20" s="16"/>
      <c r="R20" s="16"/>
      <c r="S20" s="16"/>
      <c r="T20" s="16"/>
      <c r="U20" s="16"/>
      <c r="V20" s="16"/>
      <c r="W20" s="16"/>
      <c r="X20" s="16"/>
      <c r="Y20" s="1"/>
      <c r="Z20" s="1"/>
    </row>
    <row r="21" ht="15.0" customHeight="1">
      <c r="A21" s="43" t="s">
        <v>21</v>
      </c>
      <c r="B21" s="43" t="s">
        <v>22</v>
      </c>
      <c r="C21" s="44">
        <v>0.05</v>
      </c>
      <c r="D21" s="16"/>
      <c r="E21" s="16"/>
      <c r="F21" s="16"/>
      <c r="G21" s="16"/>
      <c r="H21" s="16"/>
      <c r="I21" s="16"/>
      <c r="J21" s="16"/>
      <c r="K21" s="16"/>
      <c r="L21" s="16"/>
      <c r="M21" s="16"/>
      <c r="N21" s="16"/>
      <c r="O21" s="16"/>
      <c r="P21" s="16"/>
      <c r="Q21" s="16"/>
      <c r="R21" s="16"/>
      <c r="S21" s="16"/>
      <c r="T21" s="16"/>
      <c r="U21" s="16"/>
      <c r="V21" s="16"/>
      <c r="W21" s="16"/>
      <c r="X21" s="16"/>
      <c r="Y21" s="1"/>
      <c r="Z21" s="1"/>
    </row>
    <row r="22" ht="15.0" customHeight="1">
      <c r="A22" s="43" t="s">
        <v>23</v>
      </c>
      <c r="B22" s="43" t="s">
        <v>22</v>
      </c>
      <c r="C22" s="44">
        <v>0.05</v>
      </c>
      <c r="D22" s="16"/>
      <c r="E22" s="16"/>
      <c r="F22" s="16"/>
      <c r="G22" s="16"/>
      <c r="H22" s="16"/>
      <c r="I22" s="16"/>
      <c r="J22" s="16"/>
      <c r="K22" s="16"/>
      <c r="L22" s="16"/>
      <c r="M22" s="16"/>
      <c r="N22" s="16"/>
      <c r="O22" s="16"/>
      <c r="P22" s="16"/>
      <c r="Q22" s="16"/>
      <c r="R22" s="16"/>
      <c r="S22" s="16"/>
      <c r="T22" s="16"/>
      <c r="U22" s="16"/>
      <c r="V22" s="16"/>
      <c r="W22" s="16"/>
      <c r="X22" s="16"/>
      <c r="Y22" s="1"/>
      <c r="Z22" s="1"/>
    </row>
    <row r="23" ht="15.0" customHeight="1">
      <c r="A23" s="43" t="s">
        <v>24</v>
      </c>
      <c r="B23" s="32"/>
      <c r="C23" s="45">
        <v>16000.0</v>
      </c>
      <c r="D23" s="16"/>
      <c r="E23" s="16"/>
      <c r="F23" s="16"/>
      <c r="G23" s="16"/>
      <c r="H23" s="16"/>
      <c r="I23" s="16"/>
      <c r="J23" s="16"/>
      <c r="K23" s="16"/>
      <c r="L23" s="16"/>
      <c r="M23" s="16"/>
      <c r="N23" s="16"/>
      <c r="O23" s="16"/>
      <c r="P23" s="16"/>
      <c r="Q23" s="16"/>
      <c r="R23" s="16"/>
      <c r="S23" s="16"/>
      <c r="T23" s="16"/>
      <c r="U23" s="16"/>
      <c r="V23" s="16"/>
      <c r="W23" s="16"/>
      <c r="X23" s="16"/>
      <c r="Y23" s="1"/>
      <c r="Z23" s="1"/>
    </row>
    <row r="24" ht="15.0" customHeight="1">
      <c r="A24" s="32"/>
      <c r="B24" s="32"/>
      <c r="C24" s="44"/>
      <c r="D24" s="16"/>
      <c r="E24" s="16"/>
      <c r="F24" s="16"/>
      <c r="G24" s="16"/>
      <c r="H24" s="16"/>
      <c r="I24" s="16"/>
      <c r="J24" s="16"/>
      <c r="K24" s="16"/>
      <c r="L24" s="16"/>
      <c r="M24" s="16"/>
      <c r="N24" s="16"/>
      <c r="O24" s="16"/>
      <c r="P24" s="16"/>
      <c r="Q24" s="16"/>
      <c r="R24" s="16"/>
      <c r="S24" s="16"/>
      <c r="T24" s="16"/>
      <c r="U24" s="16"/>
      <c r="V24" s="16"/>
      <c r="W24" s="16"/>
      <c r="X24" s="16"/>
      <c r="Y24" s="1"/>
      <c r="Z24" s="1"/>
    </row>
    <row r="25" ht="15.0" customHeight="1">
      <c r="A25" s="43" t="s">
        <v>25</v>
      </c>
      <c r="B25" s="43" t="s">
        <v>26</v>
      </c>
      <c r="C25" s="45">
        <v>16600.0</v>
      </c>
      <c r="D25" s="16"/>
      <c r="E25" s="16"/>
      <c r="F25" s="16"/>
      <c r="G25" s="16"/>
      <c r="H25" s="16"/>
      <c r="I25" s="16"/>
      <c r="J25" s="16"/>
      <c r="K25" s="16"/>
      <c r="L25" s="16"/>
      <c r="M25" s="16"/>
      <c r="N25" s="16"/>
      <c r="O25" s="16"/>
      <c r="P25" s="16"/>
      <c r="Q25" s="16"/>
      <c r="R25" s="16"/>
      <c r="S25" s="16"/>
      <c r="T25" s="16"/>
      <c r="U25" s="16"/>
      <c r="V25" s="16"/>
      <c r="W25" s="16"/>
      <c r="X25" s="16"/>
      <c r="Y25" s="1"/>
      <c r="Z25" s="1"/>
    </row>
    <row r="26" ht="15.0" customHeight="1">
      <c r="A26" s="43" t="s">
        <v>27</v>
      </c>
      <c r="B26" s="43" t="s">
        <v>26</v>
      </c>
      <c r="C26" s="46">
        <v>0.00416666666666667</v>
      </c>
      <c r="D26" s="16"/>
      <c r="E26" s="16"/>
      <c r="F26" s="16"/>
      <c r="G26" s="16"/>
      <c r="H26" s="16"/>
      <c r="I26" s="16"/>
      <c r="J26" s="16"/>
      <c r="K26" s="16"/>
      <c r="L26" s="16"/>
      <c r="M26" s="16"/>
      <c r="N26" s="16"/>
      <c r="O26" s="16"/>
      <c r="P26" s="16"/>
      <c r="Q26" s="16"/>
      <c r="R26" s="16"/>
      <c r="S26" s="16"/>
      <c r="T26" s="16"/>
      <c r="U26" s="16"/>
      <c r="V26" s="16"/>
      <c r="W26" s="16"/>
      <c r="X26" s="16"/>
      <c r="Y26" s="1"/>
      <c r="Z26" s="1"/>
    </row>
    <row r="27" ht="15.0" customHeight="1">
      <c r="A27" s="43" t="s">
        <v>28</v>
      </c>
      <c r="B27" s="43" t="s">
        <v>26</v>
      </c>
      <c r="C27" s="45">
        <f>1000</f>
        <v>1000</v>
      </c>
      <c r="D27" s="16"/>
      <c r="E27" s="16"/>
      <c r="F27" s="16"/>
      <c r="G27" s="16"/>
      <c r="H27" s="16"/>
      <c r="I27" s="16"/>
      <c r="J27" s="16"/>
      <c r="K27" s="16"/>
      <c r="L27" s="16"/>
      <c r="M27" s="16"/>
      <c r="N27" s="16"/>
      <c r="O27" s="16"/>
      <c r="P27" s="16"/>
      <c r="Q27" s="16"/>
      <c r="R27" s="16"/>
      <c r="S27" s="16"/>
      <c r="T27" s="16"/>
      <c r="U27" s="16"/>
      <c r="V27" s="16"/>
      <c r="W27" s="16"/>
      <c r="X27" s="16"/>
      <c r="Y27" s="1"/>
      <c r="Z27" s="1"/>
    </row>
    <row r="28" ht="15.0" customHeight="1">
      <c r="A28" s="43" t="s">
        <v>29</v>
      </c>
      <c r="B28" s="43" t="s">
        <v>26</v>
      </c>
      <c r="C28" s="45">
        <v>5000.0</v>
      </c>
      <c r="D28" s="16"/>
      <c r="E28" s="16"/>
      <c r="F28" s="16"/>
      <c r="G28" s="16"/>
      <c r="H28" s="16"/>
      <c r="I28" s="16"/>
      <c r="J28" s="16"/>
      <c r="K28" s="16"/>
      <c r="L28" s="16"/>
      <c r="M28" s="16"/>
      <c r="N28" s="16"/>
      <c r="O28" s="16"/>
      <c r="P28" s="16"/>
      <c r="Q28" s="16"/>
      <c r="R28" s="16"/>
      <c r="S28" s="16"/>
      <c r="T28" s="16"/>
      <c r="U28" s="16"/>
      <c r="V28" s="16"/>
      <c r="W28" s="16"/>
      <c r="X28" s="16"/>
      <c r="Y28" s="1"/>
      <c r="Z28" s="1"/>
    </row>
    <row r="29" ht="12.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
      <c r="Z29" s="1"/>
    </row>
    <row r="30" ht="15.0" customHeight="1">
      <c r="A30" s="43" t="s">
        <v>30</v>
      </c>
      <c r="B30" s="43" t="s">
        <v>26</v>
      </c>
      <c r="C30" s="45">
        <v>14500.0</v>
      </c>
      <c r="D30" s="16"/>
      <c r="E30" s="16"/>
      <c r="F30" s="16"/>
      <c r="G30" s="16"/>
      <c r="H30" s="16"/>
      <c r="I30" s="16"/>
      <c r="J30" s="16"/>
      <c r="K30" s="16"/>
      <c r="L30" s="16"/>
      <c r="M30" s="16"/>
      <c r="N30" s="16"/>
      <c r="O30" s="16"/>
      <c r="P30" s="16"/>
      <c r="Q30" s="16"/>
      <c r="R30" s="16"/>
      <c r="S30" s="16"/>
      <c r="T30" s="16"/>
      <c r="U30" s="16"/>
      <c r="V30" s="16"/>
      <c r="W30" s="16"/>
      <c r="X30" s="16"/>
      <c r="Y30" s="1"/>
      <c r="Z30" s="1"/>
    </row>
    <row r="31" ht="15.0" customHeight="1">
      <c r="A31" s="43" t="s">
        <v>31</v>
      </c>
      <c r="B31" s="43" t="s">
        <v>26</v>
      </c>
      <c r="C31" s="46">
        <v>0.0025</v>
      </c>
      <c r="D31" s="16"/>
      <c r="E31" s="16"/>
      <c r="F31" s="16"/>
      <c r="G31" s="16"/>
      <c r="H31" s="16"/>
      <c r="I31" s="16"/>
      <c r="J31" s="16"/>
      <c r="K31" s="16"/>
      <c r="L31" s="16"/>
      <c r="M31" s="16"/>
      <c r="N31" s="16"/>
      <c r="O31" s="16"/>
      <c r="P31" s="16"/>
      <c r="Q31" s="16"/>
      <c r="R31" s="16"/>
      <c r="S31" s="16"/>
      <c r="T31" s="16"/>
      <c r="U31" s="16"/>
      <c r="V31" s="16"/>
      <c r="W31" s="16"/>
      <c r="X31" s="16"/>
      <c r="Y31" s="1"/>
      <c r="Z31" s="1"/>
    </row>
    <row r="32" ht="15.0" customHeight="1">
      <c r="A32" s="43" t="s">
        <v>32</v>
      </c>
      <c r="B32" s="14" t="s">
        <v>26</v>
      </c>
      <c r="C32" s="45">
        <v>1500.0</v>
      </c>
      <c r="D32" s="16"/>
      <c r="E32" s="16"/>
      <c r="F32" s="16"/>
      <c r="G32" s="16"/>
      <c r="H32" s="16"/>
      <c r="I32" s="16"/>
      <c r="J32" s="16"/>
      <c r="K32" s="16"/>
      <c r="L32" s="16"/>
      <c r="M32" s="16"/>
      <c r="N32" s="16"/>
      <c r="O32" s="16"/>
      <c r="P32" s="16"/>
      <c r="Q32" s="16"/>
      <c r="R32" s="16"/>
      <c r="S32" s="16"/>
      <c r="T32" s="16"/>
      <c r="U32" s="16"/>
      <c r="V32" s="16"/>
      <c r="W32" s="16"/>
      <c r="X32" s="16"/>
      <c r="Y32" s="1"/>
      <c r="Z32" s="1"/>
    </row>
    <row r="33" ht="15.75" customHeight="1">
      <c r="A33" s="47"/>
      <c r="B33" s="47"/>
      <c r="C33" s="47"/>
      <c r="D33" s="47"/>
      <c r="E33" s="16"/>
      <c r="F33" s="16"/>
      <c r="G33" s="16"/>
      <c r="H33" s="16"/>
      <c r="I33" s="16"/>
      <c r="J33" s="16"/>
      <c r="K33" s="16"/>
      <c r="L33" s="16"/>
      <c r="M33" s="16"/>
      <c r="N33" s="16"/>
      <c r="O33" s="16"/>
      <c r="P33" s="16"/>
      <c r="Q33" s="16"/>
      <c r="R33" s="16"/>
      <c r="S33" s="16"/>
      <c r="T33" s="16"/>
      <c r="U33" s="16"/>
      <c r="V33" s="16"/>
      <c r="W33" s="16"/>
      <c r="X33" s="16"/>
      <c r="Y33" s="1"/>
      <c r="Z33" s="1"/>
    </row>
    <row r="34" ht="27.75" customHeight="1">
      <c r="A34" s="48" t="s">
        <v>33</v>
      </c>
      <c r="B34" s="49"/>
      <c r="C34" s="50" t="s">
        <v>34</v>
      </c>
      <c r="D34" s="51" t="s">
        <v>35</v>
      </c>
      <c r="E34" s="52"/>
      <c r="F34" s="16"/>
      <c r="G34" s="16"/>
      <c r="H34" s="16"/>
      <c r="I34" s="16"/>
      <c r="J34" s="16"/>
      <c r="K34" s="16"/>
      <c r="L34" s="16"/>
      <c r="M34" s="16"/>
      <c r="N34" s="16"/>
      <c r="O34" s="16"/>
      <c r="P34" s="16"/>
      <c r="Q34" s="16"/>
      <c r="R34" s="16"/>
      <c r="S34" s="16"/>
      <c r="T34" s="16"/>
      <c r="U34" s="16"/>
      <c r="V34" s="16"/>
      <c r="W34" s="16"/>
      <c r="X34" s="16"/>
      <c r="Y34" s="1"/>
      <c r="Z34" s="1"/>
    </row>
    <row r="35" ht="15.0" customHeight="1">
      <c r="A35" s="53" t="s">
        <v>36</v>
      </c>
      <c r="B35" s="54" t="s">
        <v>26</v>
      </c>
      <c r="C35" s="55">
        <v>3000.0</v>
      </c>
      <c r="D35" s="56">
        <v>0.03</v>
      </c>
      <c r="E35" s="52"/>
      <c r="F35" s="16"/>
      <c r="G35" s="16"/>
      <c r="H35" s="16"/>
      <c r="I35" s="16"/>
      <c r="J35" s="16"/>
      <c r="K35" s="16"/>
      <c r="L35" s="16"/>
      <c r="M35" s="16"/>
      <c r="N35" s="16"/>
      <c r="O35" s="16"/>
      <c r="P35" s="16"/>
      <c r="Q35" s="16"/>
      <c r="R35" s="16"/>
      <c r="S35" s="16"/>
      <c r="T35" s="16"/>
      <c r="U35" s="16"/>
      <c r="V35" s="16"/>
      <c r="W35" s="16"/>
      <c r="X35" s="16"/>
      <c r="Y35" s="1"/>
      <c r="Z35" s="1"/>
    </row>
    <row r="36" ht="15.0" customHeight="1">
      <c r="A36" s="57" t="s">
        <v>37</v>
      </c>
      <c r="B36" s="43" t="s">
        <v>26</v>
      </c>
      <c r="C36" s="58">
        <v>0.0</v>
      </c>
      <c r="D36" s="59">
        <v>0.0</v>
      </c>
      <c r="E36" s="52"/>
      <c r="F36" s="16"/>
      <c r="G36" s="16"/>
      <c r="H36" s="16"/>
      <c r="I36" s="16"/>
      <c r="J36" s="16"/>
      <c r="K36" s="16"/>
      <c r="L36" s="16"/>
      <c r="M36" s="16"/>
      <c r="N36" s="16"/>
      <c r="O36" s="16"/>
      <c r="P36" s="16"/>
      <c r="Q36" s="16"/>
      <c r="R36" s="16"/>
      <c r="S36" s="16"/>
      <c r="T36" s="16"/>
      <c r="U36" s="16"/>
      <c r="V36" s="16"/>
      <c r="W36" s="16"/>
      <c r="X36" s="16"/>
      <c r="Y36" s="1"/>
      <c r="Z36" s="1"/>
    </row>
    <row r="37" ht="15.0" customHeight="1">
      <c r="A37" s="57" t="s">
        <v>38</v>
      </c>
      <c r="B37" s="43" t="s">
        <v>26</v>
      </c>
      <c r="C37" s="58">
        <v>5000.0</v>
      </c>
      <c r="D37" s="59">
        <v>0.03</v>
      </c>
      <c r="E37" s="52"/>
      <c r="F37" s="16"/>
      <c r="G37" s="16"/>
      <c r="H37" s="16"/>
      <c r="I37" s="16"/>
      <c r="J37" s="16"/>
      <c r="K37" s="16"/>
      <c r="L37" s="16"/>
      <c r="M37" s="16"/>
      <c r="N37" s="16"/>
      <c r="O37" s="16"/>
      <c r="P37" s="16"/>
      <c r="Q37" s="16"/>
      <c r="R37" s="16"/>
      <c r="S37" s="16"/>
      <c r="T37" s="16"/>
      <c r="U37" s="16"/>
      <c r="V37" s="16"/>
      <c r="W37" s="16"/>
      <c r="X37" s="16"/>
      <c r="Y37" s="1"/>
      <c r="Z37" s="1"/>
    </row>
    <row r="38" ht="15.0" customHeight="1">
      <c r="A38" s="57" t="s">
        <v>39</v>
      </c>
      <c r="B38" s="43" t="s">
        <v>26</v>
      </c>
      <c r="C38" s="58">
        <v>0.0</v>
      </c>
      <c r="D38" s="59">
        <v>0.0</v>
      </c>
      <c r="E38" s="52"/>
      <c r="F38" s="16"/>
      <c r="G38" s="16"/>
      <c r="H38" s="16"/>
      <c r="I38" s="16"/>
      <c r="J38" s="16"/>
      <c r="K38" s="16"/>
      <c r="L38" s="16"/>
      <c r="M38" s="16"/>
      <c r="N38" s="16"/>
      <c r="O38" s="16"/>
      <c r="P38" s="16"/>
      <c r="Q38" s="16"/>
      <c r="R38" s="16"/>
      <c r="S38" s="16"/>
      <c r="T38" s="16"/>
      <c r="U38" s="16"/>
      <c r="V38" s="16"/>
      <c r="W38" s="16"/>
      <c r="X38" s="16"/>
      <c r="Y38" s="1"/>
      <c r="Z38" s="1"/>
    </row>
    <row r="39" ht="15.0" customHeight="1">
      <c r="A39" s="57" t="s">
        <v>40</v>
      </c>
      <c r="B39" s="43" t="s">
        <v>26</v>
      </c>
      <c r="C39" s="58">
        <v>500.0</v>
      </c>
      <c r="D39" s="59">
        <v>0.015</v>
      </c>
      <c r="E39" s="52"/>
      <c r="F39" s="16"/>
      <c r="G39" s="16"/>
      <c r="H39" s="16"/>
      <c r="I39" s="16"/>
      <c r="J39" s="16"/>
      <c r="K39" s="16"/>
      <c r="L39" s="16"/>
      <c r="M39" s="16"/>
      <c r="N39" s="16"/>
      <c r="O39" s="16"/>
      <c r="P39" s="16"/>
      <c r="Q39" s="16"/>
      <c r="R39" s="16"/>
      <c r="S39" s="16"/>
      <c r="T39" s="16"/>
      <c r="U39" s="16"/>
      <c r="V39" s="16"/>
      <c r="W39" s="16"/>
      <c r="X39" s="16"/>
      <c r="Y39" s="1"/>
      <c r="Z39" s="1"/>
    </row>
    <row r="40" ht="15.0" customHeight="1">
      <c r="A40" s="57" t="s">
        <v>41</v>
      </c>
      <c r="B40" s="43" t="s">
        <v>26</v>
      </c>
      <c r="C40" s="58">
        <v>1700.0</v>
      </c>
      <c r="D40" s="59">
        <v>0.02</v>
      </c>
      <c r="E40" s="52"/>
      <c r="F40" s="16"/>
      <c r="G40" s="16"/>
      <c r="H40" s="16"/>
      <c r="I40" s="16"/>
      <c r="J40" s="16"/>
      <c r="K40" s="16"/>
      <c r="L40" s="16"/>
      <c r="M40" s="16"/>
      <c r="N40" s="16"/>
      <c r="O40" s="16"/>
      <c r="P40" s="16"/>
      <c r="Q40" s="16"/>
      <c r="R40" s="16"/>
      <c r="S40" s="16"/>
      <c r="T40" s="16"/>
      <c r="U40" s="16"/>
      <c r="V40" s="16"/>
      <c r="W40" s="16"/>
      <c r="X40" s="16"/>
      <c r="Y40" s="1"/>
      <c r="Z40" s="1"/>
    </row>
    <row r="41" ht="15.0" customHeight="1">
      <c r="A41" s="57" t="s">
        <v>42</v>
      </c>
      <c r="B41" s="43" t="s">
        <v>26</v>
      </c>
      <c r="C41" s="58">
        <v>380.0</v>
      </c>
      <c r="D41" s="59">
        <v>0.0</v>
      </c>
      <c r="E41" s="52"/>
      <c r="F41" s="16"/>
      <c r="G41" s="16"/>
      <c r="H41" s="16"/>
      <c r="I41" s="16"/>
      <c r="J41" s="16"/>
      <c r="K41" s="16"/>
      <c r="L41" s="16"/>
      <c r="M41" s="16"/>
      <c r="N41" s="16"/>
      <c r="O41" s="16"/>
      <c r="P41" s="16"/>
      <c r="Q41" s="16"/>
      <c r="R41" s="16"/>
      <c r="S41" s="16"/>
      <c r="T41" s="16"/>
      <c r="U41" s="16"/>
      <c r="V41" s="16"/>
      <c r="W41" s="16"/>
      <c r="X41" s="16"/>
      <c r="Y41" s="1"/>
      <c r="Z41" s="1"/>
    </row>
    <row r="42" ht="15.0" customHeight="1">
      <c r="A42" s="57" t="s">
        <v>43</v>
      </c>
      <c r="B42" s="43" t="s">
        <v>26</v>
      </c>
      <c r="C42" s="58">
        <v>500.0</v>
      </c>
      <c r="D42" s="59">
        <v>0.0</v>
      </c>
      <c r="E42" s="52"/>
      <c r="F42" s="16"/>
      <c r="G42" s="16"/>
      <c r="H42" s="16"/>
      <c r="I42" s="16"/>
      <c r="J42" s="16"/>
      <c r="K42" s="16"/>
      <c r="L42" s="16"/>
      <c r="M42" s="16"/>
      <c r="N42" s="16"/>
      <c r="O42" s="16"/>
      <c r="P42" s="16"/>
      <c r="Q42" s="16"/>
      <c r="R42" s="16"/>
      <c r="S42" s="16"/>
      <c r="T42" s="16"/>
      <c r="U42" s="16"/>
      <c r="V42" s="16"/>
      <c r="W42" s="16"/>
      <c r="X42" s="16"/>
      <c r="Y42" s="1"/>
      <c r="Z42" s="1"/>
    </row>
    <row r="43" ht="15.0" customHeight="1">
      <c r="A43" s="57" t="s">
        <v>44</v>
      </c>
      <c r="B43" s="43" t="s">
        <v>26</v>
      </c>
      <c r="C43" s="58">
        <v>800.0</v>
      </c>
      <c r="D43" s="59">
        <v>0.0</v>
      </c>
      <c r="E43" s="52"/>
      <c r="F43" s="16"/>
      <c r="G43" s="16"/>
      <c r="H43" s="16"/>
      <c r="I43" s="16"/>
      <c r="J43" s="16"/>
      <c r="K43" s="16"/>
      <c r="L43" s="16"/>
      <c r="M43" s="16"/>
      <c r="N43" s="16"/>
      <c r="O43" s="16"/>
      <c r="P43" s="16"/>
      <c r="Q43" s="16"/>
      <c r="R43" s="16"/>
      <c r="S43" s="16"/>
      <c r="T43" s="16"/>
      <c r="U43" s="16"/>
      <c r="V43" s="16"/>
      <c r="W43" s="16"/>
      <c r="X43" s="16"/>
      <c r="Y43" s="1"/>
      <c r="Z43" s="1"/>
    </row>
    <row r="44" ht="15.0" customHeight="1">
      <c r="A44" s="57" t="s">
        <v>45</v>
      </c>
      <c r="B44" s="43" t="s">
        <v>26</v>
      </c>
      <c r="C44" s="58">
        <v>0.0</v>
      </c>
      <c r="D44" s="59">
        <v>0.0</v>
      </c>
      <c r="E44" s="52"/>
      <c r="F44" s="16"/>
      <c r="G44" s="16"/>
      <c r="H44" s="16"/>
      <c r="I44" s="16"/>
      <c r="J44" s="16"/>
      <c r="K44" s="16"/>
      <c r="L44" s="16"/>
      <c r="M44" s="16"/>
      <c r="N44" s="16"/>
      <c r="O44" s="16"/>
      <c r="P44" s="16"/>
      <c r="Q44" s="16"/>
      <c r="R44" s="16"/>
      <c r="S44" s="16"/>
      <c r="T44" s="16"/>
      <c r="U44" s="16"/>
      <c r="V44" s="16"/>
      <c r="W44" s="16"/>
      <c r="X44" s="16"/>
      <c r="Y44" s="1"/>
      <c r="Z44" s="1"/>
    </row>
    <row r="45" ht="15.0" customHeight="1">
      <c r="A45" s="57" t="s">
        <v>46</v>
      </c>
      <c r="B45" s="43" t="s">
        <v>26</v>
      </c>
      <c r="C45" s="58">
        <v>1100.0</v>
      </c>
      <c r="D45" s="59">
        <v>0.01</v>
      </c>
      <c r="E45" s="52"/>
      <c r="F45" s="16"/>
      <c r="G45" s="16"/>
      <c r="H45" s="16"/>
      <c r="I45" s="16"/>
      <c r="J45" s="16"/>
      <c r="K45" s="16"/>
      <c r="L45" s="16"/>
      <c r="M45" s="16"/>
      <c r="N45" s="16"/>
      <c r="O45" s="16"/>
      <c r="P45" s="16"/>
      <c r="Q45" s="16"/>
      <c r="R45" s="16"/>
      <c r="S45" s="16"/>
      <c r="T45" s="16"/>
      <c r="U45" s="16"/>
      <c r="V45" s="16"/>
      <c r="W45" s="16"/>
      <c r="X45" s="16"/>
      <c r="Y45" s="1"/>
      <c r="Z45" s="1"/>
    </row>
    <row r="46" ht="15.0" customHeight="1">
      <c r="A46" s="57" t="s">
        <v>47</v>
      </c>
      <c r="B46" s="43" t="s">
        <v>26</v>
      </c>
      <c r="C46" s="58">
        <v>0.0</v>
      </c>
      <c r="D46" s="59">
        <v>0.0</v>
      </c>
      <c r="E46" s="52"/>
      <c r="F46" s="16"/>
      <c r="G46" s="16"/>
      <c r="H46" s="16"/>
      <c r="I46" s="16"/>
      <c r="J46" s="16"/>
      <c r="K46" s="16"/>
      <c r="L46" s="16"/>
      <c r="M46" s="16"/>
      <c r="N46" s="16"/>
      <c r="O46" s="16"/>
      <c r="P46" s="16"/>
      <c r="Q46" s="16"/>
      <c r="R46" s="16"/>
      <c r="S46" s="16"/>
      <c r="T46" s="16"/>
      <c r="U46" s="16"/>
      <c r="V46" s="16"/>
      <c r="W46" s="16"/>
      <c r="X46" s="16"/>
      <c r="Y46" s="1"/>
      <c r="Z46" s="1"/>
    </row>
    <row r="47" ht="15.0" customHeight="1">
      <c r="A47" s="60" t="s">
        <v>48</v>
      </c>
      <c r="B47" s="61" t="s">
        <v>26</v>
      </c>
      <c r="C47" s="62">
        <v>0.0</v>
      </c>
      <c r="D47" s="63">
        <v>0.0</v>
      </c>
      <c r="E47" s="52"/>
      <c r="F47" s="16"/>
      <c r="G47" s="16"/>
      <c r="H47" s="16"/>
      <c r="I47" s="16"/>
      <c r="J47" s="16"/>
      <c r="K47" s="16"/>
      <c r="L47" s="16"/>
      <c r="M47" s="16"/>
      <c r="N47" s="16"/>
      <c r="O47" s="16"/>
      <c r="P47" s="16"/>
      <c r="Q47" s="16"/>
      <c r="R47" s="16"/>
      <c r="S47" s="16"/>
      <c r="T47" s="16"/>
      <c r="U47" s="16"/>
      <c r="V47" s="16"/>
      <c r="W47" s="16"/>
      <c r="X47" s="16"/>
      <c r="Y47" s="1"/>
      <c r="Z47" s="1"/>
    </row>
    <row r="48" ht="15.75" customHeight="1">
      <c r="A48" s="64"/>
      <c r="B48" s="64"/>
      <c r="C48" s="64"/>
      <c r="D48" s="64"/>
      <c r="E48" s="16"/>
      <c r="F48" s="16"/>
      <c r="G48" s="16"/>
      <c r="H48" s="16"/>
      <c r="I48" s="16"/>
      <c r="J48" s="16"/>
      <c r="K48" s="16"/>
      <c r="L48" s="16"/>
      <c r="M48" s="16"/>
      <c r="N48" s="16"/>
      <c r="O48" s="16"/>
      <c r="P48" s="16"/>
      <c r="Q48" s="16"/>
      <c r="R48" s="16"/>
      <c r="S48" s="16"/>
      <c r="T48" s="16"/>
      <c r="U48" s="16"/>
      <c r="V48" s="16"/>
      <c r="W48" s="16"/>
      <c r="X48" s="16"/>
      <c r="Y48" s="1"/>
      <c r="Z48" s="1"/>
    </row>
    <row r="49" ht="30.0" customHeight="1">
      <c r="A49" s="65" t="s">
        <v>49</v>
      </c>
      <c r="B49" s="16"/>
      <c r="C49" s="16"/>
      <c r="D49" s="16"/>
      <c r="E49" s="16"/>
      <c r="F49" s="16"/>
      <c r="G49" s="16"/>
      <c r="H49" s="16"/>
      <c r="I49" s="16"/>
      <c r="J49" s="16"/>
      <c r="K49" s="16"/>
      <c r="L49" s="16"/>
      <c r="M49" s="16"/>
      <c r="N49" s="16"/>
      <c r="O49" s="16"/>
      <c r="P49" s="16"/>
      <c r="Q49" s="16"/>
      <c r="R49" s="16"/>
      <c r="S49" s="16"/>
      <c r="T49" s="16"/>
      <c r="U49" s="16"/>
      <c r="V49" s="16"/>
      <c r="W49" s="16"/>
      <c r="X49" s="16"/>
      <c r="Y49" s="1"/>
      <c r="Z49" s="1"/>
    </row>
    <row r="50"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
      <c r="Z50" s="1"/>
    </row>
    <row r="51" ht="15.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
      <c r="Z51" s="1"/>
    </row>
    <row r="52" ht="15.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
      <c r="Z52" s="1"/>
    </row>
    <row r="53" ht="15.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
      <c r="Z53" s="1"/>
    </row>
    <row r="54" ht="15.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
      <c r="Z54" s="1"/>
    </row>
    <row r="55" ht="15.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
      <c r="Z55" s="1"/>
    </row>
    <row r="56" ht="15.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
      <c r="Z56" s="1"/>
    </row>
    <row r="57" ht="12.75" customHeight="1">
      <c r="A57" s="66"/>
      <c r="B57" s="16"/>
      <c r="C57" s="16"/>
      <c r="D57" s="67"/>
      <c r="E57" s="16"/>
      <c r="F57" s="16"/>
      <c r="G57" s="16"/>
      <c r="H57" s="16"/>
      <c r="I57" s="16"/>
      <c r="J57" s="16"/>
      <c r="K57" s="16"/>
      <c r="L57" s="16"/>
      <c r="M57" s="16"/>
      <c r="N57" s="16"/>
      <c r="O57" s="16"/>
      <c r="P57" s="16"/>
      <c r="Q57" s="16"/>
      <c r="R57" s="16"/>
      <c r="S57" s="16"/>
      <c r="T57" s="16"/>
      <c r="U57" s="16"/>
      <c r="V57" s="16"/>
      <c r="W57" s="16"/>
      <c r="X57" s="16"/>
      <c r="Y57" s="1"/>
      <c r="Z57" s="1"/>
    </row>
    <row r="58" ht="12.75" customHeight="1">
      <c r="A58" s="66"/>
      <c r="B58" s="16"/>
      <c r="C58" s="16"/>
      <c r="D58" s="67"/>
      <c r="E58" s="16"/>
      <c r="F58" s="16"/>
      <c r="G58" s="16"/>
      <c r="H58" s="16"/>
      <c r="I58" s="16"/>
      <c r="J58" s="16"/>
      <c r="K58" s="16"/>
      <c r="L58" s="16"/>
      <c r="M58" s="16"/>
      <c r="N58" s="16"/>
      <c r="O58" s="16"/>
      <c r="P58" s="16"/>
      <c r="Q58" s="16"/>
      <c r="R58" s="16"/>
      <c r="S58" s="16"/>
      <c r="T58" s="16"/>
      <c r="U58" s="16"/>
      <c r="V58" s="16"/>
      <c r="W58" s="16"/>
      <c r="X58" s="16"/>
      <c r="Y58" s="1"/>
      <c r="Z58" s="1"/>
    </row>
    <row r="59" ht="12.75" customHeight="1">
      <c r="A59" s="66"/>
      <c r="B59" s="16"/>
      <c r="C59" s="16"/>
      <c r="D59" s="16"/>
      <c r="E59" s="16"/>
      <c r="F59" s="16"/>
      <c r="G59" s="16"/>
      <c r="H59" s="16"/>
      <c r="I59" s="16"/>
      <c r="J59" s="16"/>
      <c r="K59" s="16"/>
      <c r="L59" s="16"/>
      <c r="M59" s="16"/>
      <c r="N59" s="16"/>
      <c r="O59" s="16"/>
      <c r="P59" s="16"/>
      <c r="Q59" s="16"/>
      <c r="R59" s="16"/>
      <c r="S59" s="16"/>
      <c r="T59" s="16"/>
      <c r="U59" s="16"/>
      <c r="V59" s="16"/>
      <c r="W59" s="16"/>
      <c r="X59" s="16"/>
      <c r="Y59" s="1"/>
      <c r="Z59" s="1"/>
    </row>
    <row r="60" ht="12.75" customHeight="1">
      <c r="A60" s="44"/>
      <c r="B60" s="68"/>
      <c r="C60" s="16"/>
      <c r="D60" s="16"/>
      <c r="E60" s="16"/>
      <c r="F60" s="16"/>
      <c r="G60" s="16"/>
      <c r="H60" s="16"/>
      <c r="I60" s="16"/>
      <c r="J60" s="16"/>
      <c r="K60" s="16"/>
      <c r="L60" s="16"/>
      <c r="M60" s="16"/>
      <c r="N60" s="16"/>
      <c r="O60" s="16"/>
      <c r="P60" s="16"/>
      <c r="Q60" s="16"/>
      <c r="R60" s="16"/>
      <c r="S60" s="16"/>
      <c r="T60" s="16"/>
      <c r="U60" s="16"/>
      <c r="V60" s="16"/>
      <c r="W60" s="16"/>
      <c r="X60" s="16"/>
      <c r="Y60" s="1"/>
      <c r="Z60" s="1"/>
    </row>
    <row r="61" ht="12.75" customHeight="1">
      <c r="A61" s="44"/>
      <c r="B61" s="68"/>
      <c r="C61" s="16"/>
      <c r="D61" s="16"/>
      <c r="E61" s="16"/>
      <c r="F61" s="16"/>
      <c r="G61" s="16"/>
      <c r="H61" s="16"/>
      <c r="I61" s="16"/>
      <c r="J61" s="16"/>
      <c r="K61" s="16"/>
      <c r="L61" s="16"/>
      <c r="M61" s="16"/>
      <c r="N61" s="16"/>
      <c r="O61" s="16"/>
      <c r="P61" s="16"/>
      <c r="Q61" s="16"/>
      <c r="R61" s="16"/>
      <c r="S61" s="16"/>
      <c r="T61" s="16"/>
      <c r="U61" s="16"/>
      <c r="V61" s="16"/>
      <c r="W61" s="16"/>
      <c r="X61" s="16"/>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list" allowBlank="1" showErrorMessage="1" sqref="B19">
      <formula1>"Monthly,Annual"</formula1>
    </dataValidation>
  </dataValidations>
  <hyperlinks>
    <hyperlink r:id="rId1" ref="B1"/>
  </hyperlinks>
  <printOptions/>
  <pageMargins bottom="0.75" footer="0.0" header="0.0" left="0.7" right="0.7" top="0.75"/>
  <pageSetup orientation="portrait"/>
  <headerFooter>
    <oddFooter>&amp;C000000&amp;P</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43"/>
    <col customWidth="1" min="2" max="26" width="14.43"/>
  </cols>
  <sheetData>
    <row r="1" ht="15.75" customHeight="1">
      <c r="A1" s="69" t="str">
        <f>Assumptions!B11</f>
        <v>Company Name</v>
      </c>
      <c r="B1" s="70"/>
      <c r="C1" s="71"/>
      <c r="D1" s="71"/>
      <c r="E1" s="71"/>
      <c r="F1" s="71"/>
      <c r="G1" s="71"/>
      <c r="H1" s="71"/>
      <c r="I1" s="71"/>
      <c r="J1" s="71"/>
      <c r="K1" s="71"/>
      <c r="L1" s="71"/>
      <c r="M1" s="71"/>
      <c r="N1" s="71"/>
      <c r="O1" s="71"/>
      <c r="P1" s="71"/>
      <c r="Q1" s="71"/>
      <c r="R1" s="71"/>
      <c r="S1" s="71"/>
      <c r="T1" s="71"/>
      <c r="U1" s="71"/>
      <c r="V1" s="71"/>
      <c r="W1" s="71"/>
      <c r="X1" s="71"/>
      <c r="Y1" s="71"/>
      <c r="Z1" s="72"/>
    </row>
    <row r="2" ht="15.75" customHeight="1">
      <c r="A2" s="73" t="s">
        <v>2</v>
      </c>
      <c r="B2" s="70"/>
      <c r="C2" s="74"/>
      <c r="D2" s="74"/>
      <c r="E2" s="74"/>
      <c r="F2" s="74"/>
      <c r="G2" s="74"/>
      <c r="H2" s="74"/>
      <c r="I2" s="74"/>
      <c r="J2" s="74"/>
      <c r="K2" s="74"/>
      <c r="L2" s="74"/>
      <c r="M2" s="74"/>
      <c r="N2" s="74"/>
      <c r="O2" s="74"/>
      <c r="P2" s="74"/>
      <c r="Q2" s="74"/>
      <c r="R2" s="74"/>
      <c r="S2" s="74"/>
      <c r="T2" s="74"/>
      <c r="U2" s="74"/>
      <c r="V2" s="74"/>
      <c r="W2" s="74"/>
      <c r="X2" s="74"/>
      <c r="Y2" s="74"/>
      <c r="Z2" s="75"/>
    </row>
    <row r="3" ht="15.75" customHeight="1">
      <c r="A3" s="76" t="str">
        <f>CONCATENATE(B5," - ",Z5)</f>
        <v>2020 - 2022</v>
      </c>
      <c r="B3" s="70"/>
      <c r="C3" s="74"/>
      <c r="D3" s="74"/>
      <c r="E3" s="74"/>
      <c r="F3" s="74"/>
      <c r="G3" s="74"/>
      <c r="H3" s="74"/>
      <c r="I3" s="74"/>
      <c r="J3" s="74"/>
      <c r="K3" s="74"/>
      <c r="L3" s="74"/>
      <c r="M3" s="74"/>
      <c r="N3" s="74"/>
      <c r="O3" s="74"/>
      <c r="P3" s="74"/>
      <c r="Q3" s="74"/>
      <c r="R3" s="74"/>
      <c r="S3" s="74"/>
      <c r="T3" s="74"/>
      <c r="U3" s="74"/>
      <c r="V3" s="74"/>
      <c r="W3" s="74"/>
      <c r="X3" s="74"/>
      <c r="Y3" s="74"/>
      <c r="Z3" s="75"/>
    </row>
    <row r="4" ht="15.75" customHeight="1">
      <c r="A4" s="77"/>
      <c r="B4" s="78"/>
      <c r="C4" s="79"/>
      <c r="D4" s="79"/>
      <c r="E4" s="79"/>
      <c r="F4" s="79"/>
      <c r="G4" s="79"/>
      <c r="H4" s="79"/>
      <c r="I4" s="79"/>
      <c r="J4" s="79"/>
      <c r="K4" s="79"/>
      <c r="L4" s="79"/>
      <c r="M4" s="79"/>
      <c r="N4" s="79"/>
      <c r="O4" s="79"/>
      <c r="P4" s="79"/>
      <c r="Q4" s="79"/>
      <c r="R4" s="79"/>
      <c r="S4" s="79"/>
      <c r="T4" s="79"/>
      <c r="U4" s="79"/>
      <c r="V4" s="79"/>
      <c r="W4" s="79"/>
      <c r="X4" s="79"/>
      <c r="Y4" s="79"/>
      <c r="Z4" s="80"/>
    </row>
    <row r="5" ht="15.75" customHeight="1">
      <c r="A5" s="81"/>
      <c r="B5" s="78">
        <f t="shared" ref="B5:Z5" si="1">YEAR(B7)</f>
        <v>2020</v>
      </c>
      <c r="C5" s="79">
        <f t="shared" si="1"/>
        <v>2020</v>
      </c>
      <c r="D5" s="79">
        <f t="shared" si="1"/>
        <v>2020</v>
      </c>
      <c r="E5" s="79">
        <f t="shared" si="1"/>
        <v>2021</v>
      </c>
      <c r="F5" s="79">
        <f t="shared" si="1"/>
        <v>2021</v>
      </c>
      <c r="G5" s="79">
        <f t="shared" si="1"/>
        <v>2021</v>
      </c>
      <c r="H5" s="79">
        <f t="shared" si="1"/>
        <v>2021</v>
      </c>
      <c r="I5" s="79">
        <f t="shared" si="1"/>
        <v>2021</v>
      </c>
      <c r="J5" s="79">
        <f t="shared" si="1"/>
        <v>2021</v>
      </c>
      <c r="K5" s="79">
        <f t="shared" si="1"/>
        <v>2021</v>
      </c>
      <c r="L5" s="79">
        <f t="shared" si="1"/>
        <v>2021</v>
      </c>
      <c r="M5" s="79">
        <f t="shared" si="1"/>
        <v>2021</v>
      </c>
      <c r="N5" s="79">
        <f t="shared" si="1"/>
        <v>2021</v>
      </c>
      <c r="O5" s="79">
        <f t="shared" si="1"/>
        <v>2021</v>
      </c>
      <c r="P5" s="79">
        <f t="shared" si="1"/>
        <v>2021</v>
      </c>
      <c r="Q5" s="79">
        <f t="shared" si="1"/>
        <v>2022</v>
      </c>
      <c r="R5" s="79">
        <f t="shared" si="1"/>
        <v>2022</v>
      </c>
      <c r="S5" s="79">
        <f t="shared" si="1"/>
        <v>2022</v>
      </c>
      <c r="T5" s="79">
        <f t="shared" si="1"/>
        <v>2022</v>
      </c>
      <c r="U5" s="79">
        <f t="shared" si="1"/>
        <v>2022</v>
      </c>
      <c r="V5" s="79">
        <f t="shared" si="1"/>
        <v>2022</v>
      </c>
      <c r="W5" s="79">
        <f t="shared" si="1"/>
        <v>2022</v>
      </c>
      <c r="X5" s="79">
        <f t="shared" si="1"/>
        <v>2022</v>
      </c>
      <c r="Y5" s="79">
        <f t="shared" si="1"/>
        <v>2022</v>
      </c>
      <c r="Z5" s="80">
        <f t="shared" si="1"/>
        <v>2022</v>
      </c>
    </row>
    <row r="6" ht="15.75" customHeight="1">
      <c r="A6" s="82" t="s">
        <v>50</v>
      </c>
      <c r="B6" s="83" t="str">
        <f t="shared" ref="B6:L6" si="2">IF(B7&lt;=TODAY(),"Actual","Projected")</f>
        <v>Actual</v>
      </c>
      <c r="C6" s="84" t="str">
        <f t="shared" si="2"/>
        <v>Actual</v>
      </c>
      <c r="D6" s="84" t="str">
        <f t="shared" si="2"/>
        <v>Actual</v>
      </c>
      <c r="E6" s="84" t="str">
        <f t="shared" si="2"/>
        <v>Actual</v>
      </c>
      <c r="F6" s="84" t="str">
        <f t="shared" si="2"/>
        <v>Actual</v>
      </c>
      <c r="G6" s="84" t="str">
        <f t="shared" si="2"/>
        <v>Actual</v>
      </c>
      <c r="H6" s="84" t="str">
        <f t="shared" si="2"/>
        <v>Actual</v>
      </c>
      <c r="I6" s="84" t="str">
        <f t="shared" si="2"/>
        <v>Actual</v>
      </c>
      <c r="J6" s="84" t="str">
        <f t="shared" si="2"/>
        <v>Actual</v>
      </c>
      <c r="K6" s="84" t="str">
        <f t="shared" si="2"/>
        <v>Actual</v>
      </c>
      <c r="L6" s="84" t="str">
        <f t="shared" si="2"/>
        <v>Actual</v>
      </c>
      <c r="M6" s="84" t="s">
        <v>51</v>
      </c>
      <c r="N6" s="84" t="s">
        <v>51</v>
      </c>
      <c r="O6" s="84" t="s">
        <v>51</v>
      </c>
      <c r="P6" s="84" t="s">
        <v>51</v>
      </c>
      <c r="Q6" s="84" t="s">
        <v>51</v>
      </c>
      <c r="R6" s="84" t="s">
        <v>51</v>
      </c>
      <c r="S6" s="84" t="s">
        <v>51</v>
      </c>
      <c r="T6" s="84" t="s">
        <v>51</v>
      </c>
      <c r="U6" s="84" t="s">
        <v>51</v>
      </c>
      <c r="V6" s="84" t="s">
        <v>51</v>
      </c>
      <c r="W6" s="84" t="s">
        <v>51</v>
      </c>
      <c r="X6" s="84" t="s">
        <v>51</v>
      </c>
      <c r="Y6" s="84" t="s">
        <v>51</v>
      </c>
      <c r="Z6" s="85" t="s">
        <v>51</v>
      </c>
    </row>
    <row r="7" ht="15.75" customHeight="1">
      <c r="A7" s="86" t="str">
        <f>IF(Assumptions!$B$19="Monthly","MRR","ARR")</f>
        <v>ARR</v>
      </c>
      <c r="B7" s="87">
        <f>Assumptions!$B$15</f>
        <v>44105</v>
      </c>
      <c r="C7" s="88">
        <f t="shared" ref="C7:Z7" si="3">EOMONTH(B7,1)</f>
        <v>44165</v>
      </c>
      <c r="D7" s="88">
        <f t="shared" si="3"/>
        <v>44196</v>
      </c>
      <c r="E7" s="88">
        <f t="shared" si="3"/>
        <v>44227</v>
      </c>
      <c r="F7" s="88">
        <f t="shared" si="3"/>
        <v>44255</v>
      </c>
      <c r="G7" s="88">
        <f t="shared" si="3"/>
        <v>44286</v>
      </c>
      <c r="H7" s="88">
        <f t="shared" si="3"/>
        <v>44316</v>
      </c>
      <c r="I7" s="88">
        <f t="shared" si="3"/>
        <v>44347</v>
      </c>
      <c r="J7" s="88">
        <f t="shared" si="3"/>
        <v>44377</v>
      </c>
      <c r="K7" s="88">
        <f t="shared" si="3"/>
        <v>44408</v>
      </c>
      <c r="L7" s="88">
        <f t="shared" si="3"/>
        <v>44439</v>
      </c>
      <c r="M7" s="88">
        <f t="shared" si="3"/>
        <v>44469</v>
      </c>
      <c r="N7" s="88">
        <f t="shared" si="3"/>
        <v>44500</v>
      </c>
      <c r="O7" s="88">
        <f t="shared" si="3"/>
        <v>44530</v>
      </c>
      <c r="P7" s="88">
        <f t="shared" si="3"/>
        <v>44561</v>
      </c>
      <c r="Q7" s="88">
        <f t="shared" si="3"/>
        <v>44592</v>
      </c>
      <c r="R7" s="88">
        <f t="shared" si="3"/>
        <v>44620</v>
      </c>
      <c r="S7" s="88">
        <f t="shared" si="3"/>
        <v>44651</v>
      </c>
      <c r="T7" s="88">
        <f t="shared" si="3"/>
        <v>44681</v>
      </c>
      <c r="U7" s="88">
        <f t="shared" si="3"/>
        <v>44712</v>
      </c>
      <c r="V7" s="88">
        <f t="shared" si="3"/>
        <v>44742</v>
      </c>
      <c r="W7" s="88">
        <f t="shared" si="3"/>
        <v>44773</v>
      </c>
      <c r="X7" s="88">
        <f t="shared" si="3"/>
        <v>44804</v>
      </c>
      <c r="Y7" s="88">
        <f t="shared" si="3"/>
        <v>44834</v>
      </c>
      <c r="Z7" s="89">
        <f t="shared" si="3"/>
        <v>44865</v>
      </c>
    </row>
    <row r="8" ht="13.5" customHeight="1">
      <c r="A8" s="90" t="s">
        <v>52</v>
      </c>
      <c r="B8" s="91"/>
      <c r="C8" s="91"/>
      <c r="D8" s="91"/>
      <c r="E8" s="91"/>
      <c r="F8" s="91"/>
      <c r="G8" s="91"/>
      <c r="H8" s="91"/>
      <c r="I8" s="91"/>
      <c r="J8" s="91"/>
      <c r="K8" s="91"/>
      <c r="L8" s="91"/>
      <c r="M8" s="91"/>
      <c r="N8" s="91"/>
      <c r="O8" s="91"/>
      <c r="P8" s="91"/>
      <c r="Q8" s="91"/>
      <c r="R8" s="91"/>
      <c r="S8" s="91"/>
      <c r="T8" s="91"/>
      <c r="U8" s="91"/>
      <c r="V8" s="91"/>
      <c r="W8" s="91"/>
      <c r="X8" s="91"/>
      <c r="Y8" s="91"/>
      <c r="Z8" s="92"/>
    </row>
    <row r="9" ht="13.5" customHeight="1">
      <c r="A9" s="93" t="s">
        <v>53</v>
      </c>
      <c r="B9" s="94">
        <v>1000.0</v>
      </c>
      <c r="C9" s="95">
        <f t="shared" ref="C9:Z9" si="4">B12</f>
        <v>1012</v>
      </c>
      <c r="D9" s="95">
        <f t="shared" si="4"/>
        <v>1071</v>
      </c>
      <c r="E9" s="95">
        <f t="shared" si="4"/>
        <v>1133</v>
      </c>
      <c r="F9" s="95">
        <f t="shared" si="4"/>
        <v>1198</v>
      </c>
      <c r="G9" s="95">
        <f t="shared" si="4"/>
        <v>1266</v>
      </c>
      <c r="H9" s="95">
        <f t="shared" si="4"/>
        <v>1337</v>
      </c>
      <c r="I9" s="95">
        <f t="shared" si="4"/>
        <v>1412</v>
      </c>
      <c r="J9" s="95">
        <f t="shared" si="4"/>
        <v>1491</v>
      </c>
      <c r="K9" s="95">
        <f t="shared" si="4"/>
        <v>1574</v>
      </c>
      <c r="L9" s="95">
        <f t="shared" si="4"/>
        <v>1661</v>
      </c>
      <c r="M9" s="95">
        <f t="shared" si="4"/>
        <v>1752</v>
      </c>
      <c r="N9" s="95">
        <f t="shared" si="4"/>
        <v>1849</v>
      </c>
      <c r="O9" s="95">
        <f t="shared" si="4"/>
        <v>1949</v>
      </c>
      <c r="P9" s="95">
        <f t="shared" si="4"/>
        <v>2054</v>
      </c>
      <c r="Q9" s="95">
        <f t="shared" si="4"/>
        <v>2165</v>
      </c>
      <c r="R9" s="95">
        <f t="shared" si="4"/>
        <v>2281</v>
      </c>
      <c r="S9" s="95">
        <f t="shared" si="4"/>
        <v>2403</v>
      </c>
      <c r="T9" s="95">
        <f t="shared" si="4"/>
        <v>2531</v>
      </c>
      <c r="U9" s="95">
        <f t="shared" si="4"/>
        <v>2666</v>
      </c>
      <c r="V9" s="95">
        <f t="shared" si="4"/>
        <v>2807</v>
      </c>
      <c r="W9" s="95">
        <f t="shared" si="4"/>
        <v>2955</v>
      </c>
      <c r="X9" s="95">
        <f t="shared" si="4"/>
        <v>3111</v>
      </c>
      <c r="Y9" s="95">
        <f t="shared" si="4"/>
        <v>3275</v>
      </c>
      <c r="Z9" s="96">
        <f t="shared" si="4"/>
        <v>3447</v>
      </c>
    </row>
    <row r="10" ht="13.5" customHeight="1">
      <c r="A10" s="97" t="s">
        <v>54</v>
      </c>
      <c r="B10" s="98">
        <v>4.0</v>
      </c>
      <c r="C10" s="95">
        <f>ROUND(C9*Assumptions!$C$21,0)</f>
        <v>51</v>
      </c>
      <c r="D10" s="95">
        <f>ROUND(D9*Assumptions!$C$21,0)</f>
        <v>54</v>
      </c>
      <c r="E10" s="95">
        <f>ROUND(E9*Assumptions!$C$21,0)</f>
        <v>57</v>
      </c>
      <c r="F10" s="95">
        <f>ROUND(F9*Assumptions!$C$21,0)</f>
        <v>60</v>
      </c>
      <c r="G10" s="95">
        <f>ROUND(G9*Assumptions!$C$21,0)</f>
        <v>63</v>
      </c>
      <c r="H10" s="95">
        <f>ROUND(H9*Assumptions!$C$21,0)</f>
        <v>67</v>
      </c>
      <c r="I10" s="95">
        <f>ROUND(I9*Assumptions!$C$21,0)</f>
        <v>71</v>
      </c>
      <c r="J10" s="95">
        <f>ROUND(J9*Assumptions!$C$21,0)</f>
        <v>75</v>
      </c>
      <c r="K10" s="95">
        <f>ROUND(K9*Assumptions!$C$21,0)</f>
        <v>79</v>
      </c>
      <c r="L10" s="95">
        <f>ROUND(L9*Assumptions!$C$21,0)</f>
        <v>83</v>
      </c>
      <c r="M10" s="95">
        <f>ROUND(M9*Assumptions!$C$21,0)</f>
        <v>88</v>
      </c>
      <c r="N10" s="95">
        <f>ROUND(N9*Assumptions!$C$21,0)</f>
        <v>92</v>
      </c>
      <c r="O10" s="95">
        <f>ROUND(O9*Assumptions!$C$21,0)</f>
        <v>97</v>
      </c>
      <c r="P10" s="95">
        <f>ROUND(P9*Assumptions!$C$21,0)</f>
        <v>103</v>
      </c>
      <c r="Q10" s="95">
        <f>ROUND(Q9*Assumptions!$C$21,0)</f>
        <v>108</v>
      </c>
      <c r="R10" s="95">
        <f>ROUND(R9*Assumptions!$C$21,0)</f>
        <v>114</v>
      </c>
      <c r="S10" s="95">
        <f>ROUND(S9*Assumptions!$C$21,0)</f>
        <v>120</v>
      </c>
      <c r="T10" s="95">
        <f>ROUND(T9*Assumptions!$C$21,0)</f>
        <v>127</v>
      </c>
      <c r="U10" s="95">
        <f>ROUND(U9*Assumptions!$C$21,0)</f>
        <v>133</v>
      </c>
      <c r="V10" s="95">
        <f>ROUND(V9*Assumptions!$C$21,0)</f>
        <v>140</v>
      </c>
      <c r="W10" s="95">
        <f>ROUND(W9*Assumptions!$C$21,0)</f>
        <v>148</v>
      </c>
      <c r="X10" s="95">
        <f>ROUND(X9*Assumptions!$C$21,0)</f>
        <v>156</v>
      </c>
      <c r="Y10" s="95">
        <f>ROUND(Y9*Assumptions!$C$21,0)</f>
        <v>164</v>
      </c>
      <c r="Z10" s="96">
        <f>ROUND(Z9*Assumptions!$C$21,0)</f>
        <v>172</v>
      </c>
    </row>
    <row r="11" ht="13.5" customHeight="1">
      <c r="A11" s="99" t="s">
        <v>55</v>
      </c>
      <c r="B11" s="100">
        <f t="shared" ref="B11:Z11" si="5">B18</f>
        <v>8</v>
      </c>
      <c r="C11" s="101">
        <f t="shared" si="5"/>
        <v>8</v>
      </c>
      <c r="D11" s="101">
        <f t="shared" si="5"/>
        <v>8</v>
      </c>
      <c r="E11" s="101">
        <f t="shared" si="5"/>
        <v>8</v>
      </c>
      <c r="F11" s="101">
        <f t="shared" si="5"/>
        <v>8</v>
      </c>
      <c r="G11" s="101">
        <f t="shared" si="5"/>
        <v>8</v>
      </c>
      <c r="H11" s="101">
        <f t="shared" si="5"/>
        <v>8</v>
      </c>
      <c r="I11" s="101">
        <f t="shared" si="5"/>
        <v>8</v>
      </c>
      <c r="J11" s="101">
        <f t="shared" si="5"/>
        <v>8</v>
      </c>
      <c r="K11" s="101">
        <f t="shared" si="5"/>
        <v>8</v>
      </c>
      <c r="L11" s="101">
        <f t="shared" si="5"/>
        <v>8</v>
      </c>
      <c r="M11" s="101">
        <f t="shared" si="5"/>
        <v>9</v>
      </c>
      <c r="N11" s="101">
        <f t="shared" si="5"/>
        <v>8</v>
      </c>
      <c r="O11" s="101">
        <f t="shared" si="5"/>
        <v>8</v>
      </c>
      <c r="P11" s="101">
        <f t="shared" si="5"/>
        <v>8</v>
      </c>
      <c r="Q11" s="101">
        <f t="shared" si="5"/>
        <v>8</v>
      </c>
      <c r="R11" s="101">
        <f t="shared" si="5"/>
        <v>8</v>
      </c>
      <c r="S11" s="101">
        <f t="shared" si="5"/>
        <v>8</v>
      </c>
      <c r="T11" s="101">
        <f t="shared" si="5"/>
        <v>8</v>
      </c>
      <c r="U11" s="101">
        <f t="shared" si="5"/>
        <v>8</v>
      </c>
      <c r="V11" s="101">
        <f t="shared" si="5"/>
        <v>8</v>
      </c>
      <c r="W11" s="101">
        <f t="shared" si="5"/>
        <v>8</v>
      </c>
      <c r="X11" s="101">
        <f t="shared" si="5"/>
        <v>8</v>
      </c>
      <c r="Y11" s="101">
        <f t="shared" si="5"/>
        <v>8</v>
      </c>
      <c r="Z11" s="102">
        <f t="shared" si="5"/>
        <v>8</v>
      </c>
    </row>
    <row r="12" ht="13.5" customHeight="1">
      <c r="A12" s="103" t="s">
        <v>56</v>
      </c>
      <c r="B12" s="104">
        <f t="shared" ref="B12:Z12" si="6">SUM(B9:B11)</f>
        <v>1012</v>
      </c>
      <c r="C12" s="104">
        <f t="shared" si="6"/>
        <v>1071</v>
      </c>
      <c r="D12" s="104">
        <f t="shared" si="6"/>
        <v>1133</v>
      </c>
      <c r="E12" s="104">
        <f t="shared" si="6"/>
        <v>1198</v>
      </c>
      <c r="F12" s="104">
        <f t="shared" si="6"/>
        <v>1266</v>
      </c>
      <c r="G12" s="104">
        <f t="shared" si="6"/>
        <v>1337</v>
      </c>
      <c r="H12" s="104">
        <f t="shared" si="6"/>
        <v>1412</v>
      </c>
      <c r="I12" s="104">
        <f t="shared" si="6"/>
        <v>1491</v>
      </c>
      <c r="J12" s="104">
        <f t="shared" si="6"/>
        <v>1574</v>
      </c>
      <c r="K12" s="104">
        <f t="shared" si="6"/>
        <v>1661</v>
      </c>
      <c r="L12" s="104">
        <f t="shared" si="6"/>
        <v>1752</v>
      </c>
      <c r="M12" s="104">
        <f t="shared" si="6"/>
        <v>1849</v>
      </c>
      <c r="N12" s="104">
        <f t="shared" si="6"/>
        <v>1949</v>
      </c>
      <c r="O12" s="104">
        <f t="shared" si="6"/>
        <v>2054</v>
      </c>
      <c r="P12" s="104">
        <f t="shared" si="6"/>
        <v>2165</v>
      </c>
      <c r="Q12" s="104">
        <f t="shared" si="6"/>
        <v>2281</v>
      </c>
      <c r="R12" s="104">
        <f t="shared" si="6"/>
        <v>2403</v>
      </c>
      <c r="S12" s="104">
        <f t="shared" si="6"/>
        <v>2531</v>
      </c>
      <c r="T12" s="104">
        <f t="shared" si="6"/>
        <v>2666</v>
      </c>
      <c r="U12" s="104">
        <f t="shared" si="6"/>
        <v>2807</v>
      </c>
      <c r="V12" s="104">
        <f t="shared" si="6"/>
        <v>2955</v>
      </c>
      <c r="W12" s="104">
        <f t="shared" si="6"/>
        <v>3111</v>
      </c>
      <c r="X12" s="104">
        <f t="shared" si="6"/>
        <v>3275</v>
      </c>
      <c r="Y12" s="104">
        <f t="shared" si="6"/>
        <v>3447</v>
      </c>
      <c r="Z12" s="105">
        <f t="shared" si="6"/>
        <v>3627</v>
      </c>
    </row>
    <row r="13" ht="12.75" customHeight="1">
      <c r="A13" s="106"/>
      <c r="B13" s="107"/>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9"/>
    </row>
    <row r="14" ht="13.5" customHeight="1">
      <c r="A14" s="110" t="s">
        <v>57</v>
      </c>
      <c r="B14" s="91"/>
      <c r="C14" s="91"/>
      <c r="D14" s="91"/>
      <c r="E14" s="91"/>
      <c r="F14" s="91"/>
      <c r="G14" s="91"/>
      <c r="H14" s="91"/>
      <c r="I14" s="91"/>
      <c r="J14" s="91"/>
      <c r="K14" s="91"/>
      <c r="L14" s="91"/>
      <c r="M14" s="91"/>
      <c r="N14" s="91"/>
      <c r="O14" s="91"/>
      <c r="P14" s="91"/>
      <c r="Q14" s="91"/>
      <c r="R14" s="91"/>
      <c r="S14" s="91"/>
      <c r="T14" s="91"/>
      <c r="U14" s="91"/>
      <c r="V14" s="91"/>
      <c r="W14" s="91"/>
      <c r="X14" s="91"/>
      <c r="Y14" s="91"/>
      <c r="Z14" s="92"/>
    </row>
    <row r="15" ht="15.75" customHeight="1">
      <c r="A15" s="35" t="s">
        <v>58</v>
      </c>
      <c r="B15" s="111"/>
      <c r="C15" s="95">
        <f t="shared" ref="C15:M15" si="7">IF($A$7="MRR",B10,0)</f>
        <v>0</v>
      </c>
      <c r="D15" s="95">
        <f t="shared" si="7"/>
        <v>0</v>
      </c>
      <c r="E15" s="95">
        <f t="shared" si="7"/>
        <v>0</v>
      </c>
      <c r="F15" s="95">
        <f t="shared" si="7"/>
        <v>0</v>
      </c>
      <c r="G15" s="95">
        <f t="shared" si="7"/>
        <v>0</v>
      </c>
      <c r="H15" s="95">
        <f t="shared" si="7"/>
        <v>0</v>
      </c>
      <c r="I15" s="95">
        <f t="shared" si="7"/>
        <v>0</v>
      </c>
      <c r="J15" s="95">
        <f t="shared" si="7"/>
        <v>0</v>
      </c>
      <c r="K15" s="95">
        <f t="shared" si="7"/>
        <v>0</v>
      </c>
      <c r="L15" s="95">
        <f t="shared" si="7"/>
        <v>0</v>
      </c>
      <c r="M15" s="95">
        <f t="shared" si="7"/>
        <v>0</v>
      </c>
      <c r="N15" s="95">
        <f t="shared" ref="N15:Z15" si="8">IF($A$7="MRR",M10,B10)</f>
        <v>4</v>
      </c>
      <c r="O15" s="95">
        <f t="shared" si="8"/>
        <v>51</v>
      </c>
      <c r="P15" s="95">
        <f t="shared" si="8"/>
        <v>54</v>
      </c>
      <c r="Q15" s="95">
        <f t="shared" si="8"/>
        <v>57</v>
      </c>
      <c r="R15" s="95">
        <f t="shared" si="8"/>
        <v>60</v>
      </c>
      <c r="S15" s="95">
        <f t="shared" si="8"/>
        <v>63</v>
      </c>
      <c r="T15" s="95">
        <f t="shared" si="8"/>
        <v>67</v>
      </c>
      <c r="U15" s="95">
        <f t="shared" si="8"/>
        <v>71</v>
      </c>
      <c r="V15" s="95">
        <f t="shared" si="8"/>
        <v>75</v>
      </c>
      <c r="W15" s="95">
        <f t="shared" si="8"/>
        <v>79</v>
      </c>
      <c r="X15" s="95">
        <f t="shared" si="8"/>
        <v>83</v>
      </c>
      <c r="Y15" s="95">
        <f t="shared" si="8"/>
        <v>88</v>
      </c>
      <c r="Z15" s="96">
        <f t="shared" si="8"/>
        <v>92</v>
      </c>
    </row>
    <row r="16" ht="15.75" customHeight="1">
      <c r="A16" s="112" t="s">
        <v>59</v>
      </c>
      <c r="B16" s="113"/>
      <c r="C16" s="114">
        <f t="shared" ref="C16:M16" si="9">IF($A$7="MRR",B19,0)</f>
        <v>0</v>
      </c>
      <c r="D16" s="114">
        <f t="shared" si="9"/>
        <v>0</v>
      </c>
      <c r="E16" s="114">
        <f t="shared" si="9"/>
        <v>0</v>
      </c>
      <c r="F16" s="114">
        <f t="shared" si="9"/>
        <v>0</v>
      </c>
      <c r="G16" s="114">
        <f t="shared" si="9"/>
        <v>0</v>
      </c>
      <c r="H16" s="114">
        <f t="shared" si="9"/>
        <v>0</v>
      </c>
      <c r="I16" s="114">
        <f t="shared" si="9"/>
        <v>0</v>
      </c>
      <c r="J16" s="114">
        <f t="shared" si="9"/>
        <v>0</v>
      </c>
      <c r="K16" s="114">
        <f t="shared" si="9"/>
        <v>0</v>
      </c>
      <c r="L16" s="114">
        <f t="shared" si="9"/>
        <v>0</v>
      </c>
      <c r="M16" s="114">
        <f t="shared" si="9"/>
        <v>0</v>
      </c>
      <c r="N16" s="114">
        <f t="shared" ref="N16:Z16" si="10">IF($A$7="MRR",M19,B19)</f>
        <v>75</v>
      </c>
      <c r="O16" s="114">
        <f t="shared" si="10"/>
        <v>75</v>
      </c>
      <c r="P16" s="114">
        <f t="shared" si="10"/>
        <v>75</v>
      </c>
      <c r="Q16" s="114">
        <f t="shared" si="10"/>
        <v>75</v>
      </c>
      <c r="R16" s="114">
        <f t="shared" si="10"/>
        <v>75</v>
      </c>
      <c r="S16" s="114">
        <f t="shared" si="10"/>
        <v>75</v>
      </c>
      <c r="T16" s="114">
        <f t="shared" si="10"/>
        <v>75</v>
      </c>
      <c r="U16" s="114">
        <f t="shared" si="10"/>
        <v>75</v>
      </c>
      <c r="V16" s="114">
        <f t="shared" si="10"/>
        <v>75</v>
      </c>
      <c r="W16" s="114">
        <f t="shared" si="10"/>
        <v>75</v>
      </c>
      <c r="X16" s="114">
        <f t="shared" si="10"/>
        <v>75</v>
      </c>
      <c r="Y16" s="114">
        <f t="shared" si="10"/>
        <v>78</v>
      </c>
      <c r="Z16" s="115">
        <f t="shared" si="10"/>
        <v>75</v>
      </c>
    </row>
    <row r="17" ht="15.75" customHeight="1">
      <c r="A17" s="116" t="s">
        <v>60</v>
      </c>
      <c r="B17" s="117">
        <f>IF($A$7="ARR",ROUND($B$9/12,0),B9)</f>
        <v>83</v>
      </c>
      <c r="C17" s="118">
        <f t="shared" ref="C17:L17" si="11">IF($A$7="ARR",MIN($B$9-SUM($B$17:B$17),ROUND($B$9/12,0)),SUM(C15:C16))</f>
        <v>83</v>
      </c>
      <c r="D17" s="118">
        <f t="shared" si="11"/>
        <v>83</v>
      </c>
      <c r="E17" s="118">
        <f t="shared" si="11"/>
        <v>83</v>
      </c>
      <c r="F17" s="118">
        <f t="shared" si="11"/>
        <v>83</v>
      </c>
      <c r="G17" s="118">
        <f t="shared" si="11"/>
        <v>83</v>
      </c>
      <c r="H17" s="118">
        <f t="shared" si="11"/>
        <v>83</v>
      </c>
      <c r="I17" s="118">
        <f t="shared" si="11"/>
        <v>83</v>
      </c>
      <c r="J17" s="118">
        <f t="shared" si="11"/>
        <v>83</v>
      </c>
      <c r="K17" s="118">
        <f t="shared" si="11"/>
        <v>83</v>
      </c>
      <c r="L17" s="118">
        <f t="shared" si="11"/>
        <v>83</v>
      </c>
      <c r="M17" s="118">
        <f t="shared" ref="M17:Z17" si="12">IF($A$7="ARR",MAX($B$9-SUM($B$17:L$17),ROUND($B$9/12,0)),SUM(M15:M16))</f>
        <v>87</v>
      </c>
      <c r="N17" s="118">
        <f t="shared" si="12"/>
        <v>83</v>
      </c>
      <c r="O17" s="118">
        <f t="shared" si="12"/>
        <v>83</v>
      </c>
      <c r="P17" s="118">
        <f t="shared" si="12"/>
        <v>83</v>
      </c>
      <c r="Q17" s="118">
        <f t="shared" si="12"/>
        <v>83</v>
      </c>
      <c r="R17" s="118">
        <f t="shared" si="12"/>
        <v>83</v>
      </c>
      <c r="S17" s="118">
        <f t="shared" si="12"/>
        <v>83</v>
      </c>
      <c r="T17" s="118">
        <f t="shared" si="12"/>
        <v>83</v>
      </c>
      <c r="U17" s="118">
        <f t="shared" si="12"/>
        <v>83</v>
      </c>
      <c r="V17" s="118">
        <f t="shared" si="12"/>
        <v>83</v>
      </c>
      <c r="W17" s="118">
        <f t="shared" si="12"/>
        <v>83</v>
      </c>
      <c r="X17" s="118">
        <f t="shared" si="12"/>
        <v>83</v>
      </c>
      <c r="Y17" s="118">
        <f t="shared" si="12"/>
        <v>83</v>
      </c>
      <c r="Z17" s="119">
        <f t="shared" si="12"/>
        <v>83</v>
      </c>
    </row>
    <row r="18" ht="15.75" customHeight="1">
      <c r="A18" s="112" t="s">
        <v>61</v>
      </c>
      <c r="B18" s="100">
        <f t="shared" ref="B18:Z18" si="13">B17-B19</f>
        <v>8</v>
      </c>
      <c r="C18" s="101">
        <f t="shared" si="13"/>
        <v>8</v>
      </c>
      <c r="D18" s="101">
        <f t="shared" si="13"/>
        <v>8</v>
      </c>
      <c r="E18" s="101">
        <f t="shared" si="13"/>
        <v>8</v>
      </c>
      <c r="F18" s="101">
        <f t="shared" si="13"/>
        <v>8</v>
      </c>
      <c r="G18" s="101">
        <f t="shared" si="13"/>
        <v>8</v>
      </c>
      <c r="H18" s="101">
        <f t="shared" si="13"/>
        <v>8</v>
      </c>
      <c r="I18" s="101">
        <f t="shared" si="13"/>
        <v>8</v>
      </c>
      <c r="J18" s="101">
        <f t="shared" si="13"/>
        <v>8</v>
      </c>
      <c r="K18" s="101">
        <f t="shared" si="13"/>
        <v>8</v>
      </c>
      <c r="L18" s="101">
        <f t="shared" si="13"/>
        <v>8</v>
      </c>
      <c r="M18" s="101">
        <f t="shared" si="13"/>
        <v>9</v>
      </c>
      <c r="N18" s="101">
        <f t="shared" si="13"/>
        <v>8</v>
      </c>
      <c r="O18" s="101">
        <f t="shared" si="13"/>
        <v>8</v>
      </c>
      <c r="P18" s="101">
        <f t="shared" si="13"/>
        <v>8</v>
      </c>
      <c r="Q18" s="101">
        <f t="shared" si="13"/>
        <v>8</v>
      </c>
      <c r="R18" s="101">
        <f t="shared" si="13"/>
        <v>8</v>
      </c>
      <c r="S18" s="101">
        <f t="shared" si="13"/>
        <v>8</v>
      </c>
      <c r="T18" s="101">
        <f t="shared" si="13"/>
        <v>8</v>
      </c>
      <c r="U18" s="101">
        <f t="shared" si="13"/>
        <v>8</v>
      </c>
      <c r="V18" s="101">
        <f t="shared" si="13"/>
        <v>8</v>
      </c>
      <c r="W18" s="101">
        <f t="shared" si="13"/>
        <v>8</v>
      </c>
      <c r="X18" s="101">
        <f t="shared" si="13"/>
        <v>8</v>
      </c>
      <c r="Y18" s="101">
        <f t="shared" si="13"/>
        <v>8</v>
      </c>
      <c r="Z18" s="102">
        <f t="shared" si="13"/>
        <v>8</v>
      </c>
    </row>
    <row r="19" ht="15.75" customHeight="1">
      <c r="A19" s="120" t="s">
        <v>62</v>
      </c>
      <c r="B19" s="121">
        <f t="shared" ref="B19:Z19" si="14">ROUND((1-B$22)*B17,0)</f>
        <v>75</v>
      </c>
      <c r="C19" s="122">
        <f t="shared" si="14"/>
        <v>75</v>
      </c>
      <c r="D19" s="122">
        <f t="shared" si="14"/>
        <v>75</v>
      </c>
      <c r="E19" s="122">
        <f t="shared" si="14"/>
        <v>75</v>
      </c>
      <c r="F19" s="122">
        <f t="shared" si="14"/>
        <v>75</v>
      </c>
      <c r="G19" s="122">
        <f t="shared" si="14"/>
        <v>75</v>
      </c>
      <c r="H19" s="122">
        <f t="shared" si="14"/>
        <v>75</v>
      </c>
      <c r="I19" s="122">
        <f t="shared" si="14"/>
        <v>75</v>
      </c>
      <c r="J19" s="122">
        <f t="shared" si="14"/>
        <v>75</v>
      </c>
      <c r="K19" s="122">
        <f t="shared" si="14"/>
        <v>75</v>
      </c>
      <c r="L19" s="122">
        <f t="shared" si="14"/>
        <v>75</v>
      </c>
      <c r="M19" s="122">
        <f t="shared" si="14"/>
        <v>78</v>
      </c>
      <c r="N19" s="122">
        <f t="shared" si="14"/>
        <v>75</v>
      </c>
      <c r="O19" s="122">
        <f t="shared" si="14"/>
        <v>75</v>
      </c>
      <c r="P19" s="122">
        <f t="shared" si="14"/>
        <v>75</v>
      </c>
      <c r="Q19" s="122">
        <f t="shared" si="14"/>
        <v>75</v>
      </c>
      <c r="R19" s="122">
        <f t="shared" si="14"/>
        <v>75</v>
      </c>
      <c r="S19" s="122">
        <f t="shared" si="14"/>
        <v>75</v>
      </c>
      <c r="T19" s="122">
        <f t="shared" si="14"/>
        <v>75</v>
      </c>
      <c r="U19" s="122">
        <f t="shared" si="14"/>
        <v>75</v>
      </c>
      <c r="V19" s="122">
        <f t="shared" si="14"/>
        <v>75</v>
      </c>
      <c r="W19" s="122">
        <f t="shared" si="14"/>
        <v>75</v>
      </c>
      <c r="X19" s="122">
        <f t="shared" si="14"/>
        <v>75</v>
      </c>
      <c r="Y19" s="122">
        <f t="shared" si="14"/>
        <v>75</v>
      </c>
      <c r="Z19" s="123">
        <f t="shared" si="14"/>
        <v>75</v>
      </c>
    </row>
    <row r="20" ht="12.75" customHeight="1">
      <c r="A20" s="124"/>
      <c r="B20" s="125"/>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9"/>
    </row>
    <row r="21" ht="13.5" customHeight="1">
      <c r="A21" s="110" t="s">
        <v>63</v>
      </c>
      <c r="B21" s="91"/>
      <c r="C21" s="91"/>
      <c r="D21" s="91"/>
      <c r="E21" s="91"/>
      <c r="F21" s="91"/>
      <c r="G21" s="91"/>
      <c r="H21" s="91"/>
      <c r="I21" s="91"/>
      <c r="J21" s="91"/>
      <c r="K21" s="91"/>
      <c r="L21" s="91"/>
      <c r="M21" s="91"/>
      <c r="N21" s="91"/>
      <c r="O21" s="91"/>
      <c r="P21" s="91"/>
      <c r="Q21" s="91"/>
      <c r="R21" s="91"/>
      <c r="S21" s="91"/>
      <c r="T21" s="91"/>
      <c r="U21" s="91"/>
      <c r="V21" s="91"/>
      <c r="W21" s="91"/>
      <c r="X21" s="91"/>
      <c r="Y21" s="91"/>
      <c r="Z21" s="92"/>
    </row>
    <row r="22" ht="12.75" customHeight="1">
      <c r="A22" s="126" t="s">
        <v>19</v>
      </c>
      <c r="B22" s="127">
        <v>0.1</v>
      </c>
      <c r="C22" s="108">
        <v>0.1</v>
      </c>
      <c r="D22" s="108">
        <v>0.1</v>
      </c>
      <c r="E22" s="108">
        <v>0.1</v>
      </c>
      <c r="F22" s="108">
        <v>0.1</v>
      </c>
      <c r="G22" s="108">
        <v>0.1</v>
      </c>
      <c r="H22" s="108">
        <v>0.1</v>
      </c>
      <c r="I22" s="108">
        <v>0.1</v>
      </c>
      <c r="J22" s="108">
        <v>0.1</v>
      </c>
      <c r="K22" s="108">
        <v>0.1</v>
      </c>
      <c r="L22" s="108">
        <v>0.1</v>
      </c>
      <c r="M22" s="108">
        <v>0.1</v>
      </c>
      <c r="N22" s="108">
        <v>0.1</v>
      </c>
      <c r="O22" s="108">
        <v>0.1</v>
      </c>
      <c r="P22" s="108">
        <v>0.1</v>
      </c>
      <c r="Q22" s="108">
        <v>0.1</v>
      </c>
      <c r="R22" s="108">
        <v>0.1</v>
      </c>
      <c r="S22" s="108">
        <v>0.1</v>
      </c>
      <c r="T22" s="108">
        <v>0.1</v>
      </c>
      <c r="U22" s="108">
        <v>0.1</v>
      </c>
      <c r="V22" s="108">
        <v>0.1</v>
      </c>
      <c r="W22" s="108">
        <v>0.1</v>
      </c>
      <c r="X22" s="108">
        <v>0.1</v>
      </c>
      <c r="Y22" s="108">
        <v>0.1</v>
      </c>
      <c r="Z22" s="109">
        <v>0.1</v>
      </c>
    </row>
    <row r="23" ht="13.5" customHeight="1">
      <c r="A23" s="128"/>
      <c r="B23" s="12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1"/>
    </row>
    <row r="24" ht="13.5" customHeight="1">
      <c r="A24" s="110" t="str">
        <f>IF(A7="MRR","MRR Inputs","ARR Inputs")</f>
        <v>ARR Inputs</v>
      </c>
      <c r="B24" s="91"/>
      <c r="C24" s="91"/>
      <c r="D24" s="91"/>
      <c r="E24" s="91"/>
      <c r="F24" s="91"/>
      <c r="G24" s="91"/>
      <c r="H24" s="91"/>
      <c r="I24" s="91"/>
      <c r="J24" s="91"/>
      <c r="K24" s="91"/>
      <c r="L24" s="91"/>
      <c r="M24" s="91"/>
      <c r="N24" s="91"/>
      <c r="O24" s="91"/>
      <c r="P24" s="91"/>
      <c r="Q24" s="91"/>
      <c r="R24" s="91"/>
      <c r="S24" s="91"/>
      <c r="T24" s="91"/>
      <c r="U24" s="91"/>
      <c r="V24" s="91"/>
      <c r="W24" s="91"/>
      <c r="X24" s="91"/>
      <c r="Y24" s="91"/>
      <c r="Z24" s="92"/>
    </row>
    <row r="25" ht="15.75" customHeight="1">
      <c r="A25" s="93" t="str">
        <f>IF($A$7="MRR","MRR New","ARR New")</f>
        <v>ARR New</v>
      </c>
      <c r="B25" s="132">
        <v>16000.0</v>
      </c>
      <c r="C25" s="133">
        <f t="shared" ref="C25:Z25" si="15">B25</f>
        <v>16000</v>
      </c>
      <c r="D25" s="133">
        <f t="shared" si="15"/>
        <v>16000</v>
      </c>
      <c r="E25" s="133">
        <f t="shared" si="15"/>
        <v>16000</v>
      </c>
      <c r="F25" s="133">
        <f t="shared" si="15"/>
        <v>16000</v>
      </c>
      <c r="G25" s="133">
        <f t="shared" si="15"/>
        <v>16000</v>
      </c>
      <c r="H25" s="133">
        <f t="shared" si="15"/>
        <v>16000</v>
      </c>
      <c r="I25" s="133">
        <f t="shared" si="15"/>
        <v>16000</v>
      </c>
      <c r="J25" s="133">
        <f t="shared" si="15"/>
        <v>16000</v>
      </c>
      <c r="K25" s="133">
        <f t="shared" si="15"/>
        <v>16000</v>
      </c>
      <c r="L25" s="133">
        <f t="shared" si="15"/>
        <v>16000</v>
      </c>
      <c r="M25" s="133">
        <f t="shared" si="15"/>
        <v>16000</v>
      </c>
      <c r="N25" s="133">
        <f t="shared" si="15"/>
        <v>16000</v>
      </c>
      <c r="O25" s="133">
        <f t="shared" si="15"/>
        <v>16000</v>
      </c>
      <c r="P25" s="133">
        <f t="shared" si="15"/>
        <v>16000</v>
      </c>
      <c r="Q25" s="133">
        <f t="shared" si="15"/>
        <v>16000</v>
      </c>
      <c r="R25" s="133">
        <f t="shared" si="15"/>
        <v>16000</v>
      </c>
      <c r="S25" s="133">
        <f t="shared" si="15"/>
        <v>16000</v>
      </c>
      <c r="T25" s="133">
        <f t="shared" si="15"/>
        <v>16000</v>
      </c>
      <c r="U25" s="133">
        <f t="shared" si="15"/>
        <v>16000</v>
      </c>
      <c r="V25" s="133">
        <f t="shared" si="15"/>
        <v>16000</v>
      </c>
      <c r="W25" s="133">
        <f t="shared" si="15"/>
        <v>16000</v>
      </c>
      <c r="X25" s="133">
        <f t="shared" si="15"/>
        <v>16000</v>
      </c>
      <c r="Y25" s="133">
        <f t="shared" si="15"/>
        <v>16000</v>
      </c>
      <c r="Z25" s="134">
        <f t="shared" si="15"/>
        <v>16000</v>
      </c>
    </row>
    <row r="26" ht="13.5" customHeight="1">
      <c r="A26" s="97" t="str">
        <f>IF($A$7="MRR","MRR Renewal Expansion","ARR Renewal Expansion")</f>
        <v>ARR Renewal Expansion</v>
      </c>
      <c r="B26" s="135">
        <v>0.05</v>
      </c>
      <c r="C26" s="108">
        <v>0.05</v>
      </c>
      <c r="D26" s="108">
        <v>0.05</v>
      </c>
      <c r="E26" s="108">
        <v>0.05</v>
      </c>
      <c r="F26" s="108">
        <v>0.05</v>
      </c>
      <c r="G26" s="108">
        <v>0.05</v>
      </c>
      <c r="H26" s="108">
        <v>0.05</v>
      </c>
      <c r="I26" s="108">
        <v>0.05</v>
      </c>
      <c r="J26" s="108">
        <v>0.05</v>
      </c>
      <c r="K26" s="108">
        <v>0.05</v>
      </c>
      <c r="L26" s="108">
        <v>0.05</v>
      </c>
      <c r="M26" s="108">
        <v>0.05</v>
      </c>
      <c r="N26" s="108">
        <v>0.05</v>
      </c>
      <c r="O26" s="108">
        <v>0.05</v>
      </c>
      <c r="P26" s="108">
        <v>0.05</v>
      </c>
      <c r="Q26" s="108">
        <v>0.05</v>
      </c>
      <c r="R26" s="108">
        <v>0.05</v>
      </c>
      <c r="S26" s="108">
        <v>0.05</v>
      </c>
      <c r="T26" s="108">
        <v>0.05</v>
      </c>
      <c r="U26" s="108">
        <v>0.05</v>
      </c>
      <c r="V26" s="108">
        <v>0.05</v>
      </c>
      <c r="W26" s="108">
        <v>0.05</v>
      </c>
      <c r="X26" s="108">
        <v>0.05</v>
      </c>
      <c r="Y26" s="108">
        <v>0.05</v>
      </c>
      <c r="Z26" s="109">
        <v>0.05</v>
      </c>
    </row>
    <row r="27" ht="13.5" customHeight="1">
      <c r="A27" s="97" t="str">
        <f>IF($A$7="MRR","MRR Renewals","ARR Renewals")</f>
        <v>ARR Renewals</v>
      </c>
      <c r="B27" s="136">
        <v>16000.0</v>
      </c>
      <c r="C27" s="133">
        <f t="shared" ref="C27:Z27" si="16">IF($A$7="ARR",$B$27,IFERROR((B27*B19+B25*B10)/(B19+B10)*(1+C26),B27))</f>
        <v>16000</v>
      </c>
      <c r="D27" s="133">
        <f t="shared" si="16"/>
        <v>16000</v>
      </c>
      <c r="E27" s="133">
        <f t="shared" si="16"/>
        <v>16000</v>
      </c>
      <c r="F27" s="133">
        <f t="shared" si="16"/>
        <v>16000</v>
      </c>
      <c r="G27" s="133">
        <f t="shared" si="16"/>
        <v>16000</v>
      </c>
      <c r="H27" s="133">
        <f t="shared" si="16"/>
        <v>16000</v>
      </c>
      <c r="I27" s="133">
        <f t="shared" si="16"/>
        <v>16000</v>
      </c>
      <c r="J27" s="133">
        <f t="shared" si="16"/>
        <v>16000</v>
      </c>
      <c r="K27" s="133">
        <f t="shared" si="16"/>
        <v>16000</v>
      </c>
      <c r="L27" s="133">
        <f t="shared" si="16"/>
        <v>16000</v>
      </c>
      <c r="M27" s="133">
        <f t="shared" si="16"/>
        <v>16000</v>
      </c>
      <c r="N27" s="133">
        <f t="shared" si="16"/>
        <v>16000</v>
      </c>
      <c r="O27" s="133">
        <f t="shared" si="16"/>
        <v>16000</v>
      </c>
      <c r="P27" s="133">
        <f t="shared" si="16"/>
        <v>16000</v>
      </c>
      <c r="Q27" s="133">
        <f t="shared" si="16"/>
        <v>16000</v>
      </c>
      <c r="R27" s="133">
        <f t="shared" si="16"/>
        <v>16000</v>
      </c>
      <c r="S27" s="133">
        <f t="shared" si="16"/>
        <v>16000</v>
      </c>
      <c r="T27" s="133">
        <f t="shared" si="16"/>
        <v>16000</v>
      </c>
      <c r="U27" s="133">
        <f t="shared" si="16"/>
        <v>16000</v>
      </c>
      <c r="V27" s="133">
        <f t="shared" si="16"/>
        <v>16000</v>
      </c>
      <c r="W27" s="133">
        <f t="shared" si="16"/>
        <v>16000</v>
      </c>
      <c r="X27" s="133">
        <f t="shared" si="16"/>
        <v>16000</v>
      </c>
      <c r="Y27" s="133">
        <f t="shared" si="16"/>
        <v>16000</v>
      </c>
      <c r="Z27" s="134">
        <f t="shared" si="16"/>
        <v>16000</v>
      </c>
    </row>
    <row r="28" ht="13.5" customHeight="1">
      <c r="A28" s="128"/>
      <c r="B28" s="129"/>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1"/>
    </row>
    <row r="29" ht="13.5" customHeight="1">
      <c r="A29" s="110" t="s">
        <v>64</v>
      </c>
      <c r="B29" s="91"/>
      <c r="C29" s="91"/>
      <c r="D29" s="91"/>
      <c r="E29" s="91"/>
      <c r="F29" s="91"/>
      <c r="G29" s="91"/>
      <c r="H29" s="91"/>
      <c r="I29" s="91"/>
      <c r="J29" s="91"/>
      <c r="K29" s="91"/>
      <c r="L29" s="91"/>
      <c r="M29" s="91"/>
      <c r="N29" s="91"/>
      <c r="O29" s="91"/>
      <c r="P29" s="91"/>
      <c r="Q29" s="91"/>
      <c r="R29" s="91"/>
      <c r="S29" s="91"/>
      <c r="T29" s="91"/>
      <c r="U29" s="91"/>
      <c r="V29" s="91"/>
      <c r="W29" s="91"/>
      <c r="X29" s="91"/>
      <c r="Y29" s="91"/>
      <c r="Z29" s="92"/>
    </row>
    <row r="30" ht="13.5" customHeight="1">
      <c r="A30" s="93" t="s">
        <v>65</v>
      </c>
      <c r="B30" s="137">
        <f>IF($A$7="ARR",B27*B9/12,B27*B9)</f>
        <v>1333333.333</v>
      </c>
      <c r="C30" s="133">
        <f t="shared" ref="C30:Z30" si="17">B34</f>
        <v>1333000</v>
      </c>
      <c r="D30" s="133">
        <f t="shared" si="17"/>
        <v>1395333.333</v>
      </c>
      <c r="E30" s="133">
        <f t="shared" si="17"/>
        <v>1461666.667</v>
      </c>
      <c r="F30" s="133">
        <f t="shared" si="17"/>
        <v>1532000</v>
      </c>
      <c r="G30" s="133">
        <f t="shared" si="17"/>
        <v>1606333.333</v>
      </c>
      <c r="H30" s="133">
        <f t="shared" si="17"/>
        <v>1684666.667</v>
      </c>
      <c r="I30" s="133">
        <f t="shared" si="17"/>
        <v>1768333.333</v>
      </c>
      <c r="J30" s="133">
        <f t="shared" si="17"/>
        <v>1857333.333</v>
      </c>
      <c r="K30" s="133">
        <f t="shared" si="17"/>
        <v>1951666.667</v>
      </c>
      <c r="L30" s="133">
        <f t="shared" si="17"/>
        <v>2051333.333</v>
      </c>
      <c r="M30" s="133">
        <f t="shared" si="17"/>
        <v>2156333.333</v>
      </c>
      <c r="N30" s="133">
        <f t="shared" si="17"/>
        <v>2266866.667</v>
      </c>
      <c r="O30" s="133">
        <f t="shared" si="17"/>
        <v>2383866.667</v>
      </c>
      <c r="P30" s="133">
        <f t="shared" si="17"/>
        <v>2507533.333</v>
      </c>
      <c r="Q30" s="133">
        <f t="shared" si="17"/>
        <v>2639200</v>
      </c>
      <c r="R30" s="133">
        <f t="shared" si="17"/>
        <v>2777533.333</v>
      </c>
      <c r="S30" s="133">
        <f t="shared" si="17"/>
        <v>2923866.667</v>
      </c>
      <c r="T30" s="133">
        <f t="shared" si="17"/>
        <v>3078200</v>
      </c>
      <c r="U30" s="133">
        <f t="shared" si="17"/>
        <v>3241866.667</v>
      </c>
      <c r="V30" s="133">
        <f t="shared" si="17"/>
        <v>3413533.333</v>
      </c>
      <c r="W30" s="133">
        <f t="shared" si="17"/>
        <v>3594533.333</v>
      </c>
      <c r="X30" s="133">
        <f t="shared" si="17"/>
        <v>3786200</v>
      </c>
      <c r="Y30" s="133">
        <f t="shared" si="17"/>
        <v>3988533.333</v>
      </c>
      <c r="Z30" s="134">
        <f t="shared" si="17"/>
        <v>4201533.333</v>
      </c>
    </row>
    <row r="31" ht="13.5" customHeight="1">
      <c r="A31" s="97" t="s">
        <v>66</v>
      </c>
      <c r="B31" s="136">
        <f t="shared" ref="B31:Z31" si="18">IF($A$7="MRR",B10*B25,B10*B25/12)</f>
        <v>5333.333333</v>
      </c>
      <c r="C31" s="133">
        <f t="shared" si="18"/>
        <v>68000</v>
      </c>
      <c r="D31" s="133">
        <f t="shared" si="18"/>
        <v>72000</v>
      </c>
      <c r="E31" s="133">
        <f t="shared" si="18"/>
        <v>76000</v>
      </c>
      <c r="F31" s="133">
        <f t="shared" si="18"/>
        <v>80000</v>
      </c>
      <c r="G31" s="133">
        <f t="shared" si="18"/>
        <v>84000</v>
      </c>
      <c r="H31" s="133">
        <f t="shared" si="18"/>
        <v>89333.33333</v>
      </c>
      <c r="I31" s="133">
        <f t="shared" si="18"/>
        <v>94666.66667</v>
      </c>
      <c r="J31" s="133">
        <f t="shared" si="18"/>
        <v>100000</v>
      </c>
      <c r="K31" s="133">
        <f t="shared" si="18"/>
        <v>105333.3333</v>
      </c>
      <c r="L31" s="133">
        <f t="shared" si="18"/>
        <v>110666.6667</v>
      </c>
      <c r="M31" s="133">
        <f t="shared" si="18"/>
        <v>117333.3333</v>
      </c>
      <c r="N31" s="133">
        <f t="shared" si="18"/>
        <v>122666.6667</v>
      </c>
      <c r="O31" s="133">
        <f t="shared" si="18"/>
        <v>129333.3333</v>
      </c>
      <c r="P31" s="133">
        <f t="shared" si="18"/>
        <v>137333.3333</v>
      </c>
      <c r="Q31" s="133">
        <f t="shared" si="18"/>
        <v>144000</v>
      </c>
      <c r="R31" s="133">
        <f t="shared" si="18"/>
        <v>152000</v>
      </c>
      <c r="S31" s="133">
        <f t="shared" si="18"/>
        <v>160000</v>
      </c>
      <c r="T31" s="133">
        <f t="shared" si="18"/>
        <v>169333.3333</v>
      </c>
      <c r="U31" s="133">
        <f t="shared" si="18"/>
        <v>177333.3333</v>
      </c>
      <c r="V31" s="133">
        <f t="shared" si="18"/>
        <v>186666.6667</v>
      </c>
      <c r="W31" s="133">
        <f t="shared" si="18"/>
        <v>197333.3333</v>
      </c>
      <c r="X31" s="133">
        <f t="shared" si="18"/>
        <v>208000</v>
      </c>
      <c r="Y31" s="133">
        <f t="shared" si="18"/>
        <v>218666.6667</v>
      </c>
      <c r="Z31" s="134">
        <f t="shared" si="18"/>
        <v>229333.3333</v>
      </c>
    </row>
    <row r="32" ht="13.5" customHeight="1">
      <c r="A32" s="97" t="s">
        <v>67</v>
      </c>
      <c r="B32" s="136">
        <f t="shared" ref="B32:Z32" si="19">IF($A$7="MRR",B19*(B27-B27/(1+B26)),B19*(B27*(1+B26)-B27)/12)</f>
        <v>5000</v>
      </c>
      <c r="C32" s="133">
        <f t="shared" si="19"/>
        <v>5000</v>
      </c>
      <c r="D32" s="133">
        <f t="shared" si="19"/>
        <v>5000</v>
      </c>
      <c r="E32" s="133">
        <f t="shared" si="19"/>
        <v>5000</v>
      </c>
      <c r="F32" s="133">
        <f t="shared" si="19"/>
        <v>5000</v>
      </c>
      <c r="G32" s="133">
        <f t="shared" si="19"/>
        <v>5000</v>
      </c>
      <c r="H32" s="133">
        <f t="shared" si="19"/>
        <v>5000</v>
      </c>
      <c r="I32" s="133">
        <f t="shared" si="19"/>
        <v>5000</v>
      </c>
      <c r="J32" s="133">
        <f t="shared" si="19"/>
        <v>5000</v>
      </c>
      <c r="K32" s="133">
        <f t="shared" si="19"/>
        <v>5000</v>
      </c>
      <c r="L32" s="133">
        <f t="shared" si="19"/>
        <v>5000</v>
      </c>
      <c r="M32" s="133">
        <f t="shared" si="19"/>
        <v>5200</v>
      </c>
      <c r="N32" s="133">
        <f t="shared" si="19"/>
        <v>5000</v>
      </c>
      <c r="O32" s="133">
        <f t="shared" si="19"/>
        <v>5000</v>
      </c>
      <c r="P32" s="133">
        <f t="shared" si="19"/>
        <v>5000</v>
      </c>
      <c r="Q32" s="133">
        <f t="shared" si="19"/>
        <v>5000</v>
      </c>
      <c r="R32" s="133">
        <f t="shared" si="19"/>
        <v>5000</v>
      </c>
      <c r="S32" s="133">
        <f t="shared" si="19"/>
        <v>5000</v>
      </c>
      <c r="T32" s="133">
        <f t="shared" si="19"/>
        <v>5000</v>
      </c>
      <c r="U32" s="133">
        <f t="shared" si="19"/>
        <v>5000</v>
      </c>
      <c r="V32" s="133">
        <f t="shared" si="19"/>
        <v>5000</v>
      </c>
      <c r="W32" s="133">
        <f t="shared" si="19"/>
        <v>5000</v>
      </c>
      <c r="X32" s="133">
        <f t="shared" si="19"/>
        <v>5000</v>
      </c>
      <c r="Y32" s="133">
        <f t="shared" si="19"/>
        <v>5000</v>
      </c>
      <c r="Z32" s="134">
        <f t="shared" si="19"/>
        <v>5000</v>
      </c>
    </row>
    <row r="33" ht="13.5" customHeight="1">
      <c r="A33" s="99" t="s">
        <v>68</v>
      </c>
      <c r="B33" s="138">
        <f>IF($A$7="MRR",-B18*B27,-B18*B27/12)</f>
        <v>-10666.66667</v>
      </c>
      <c r="C33" s="139">
        <f t="shared" ref="C33:M33" si="20">IF($A$7="MRR",-C18*B27,-C18*C27/12)</f>
        <v>-10666.66667</v>
      </c>
      <c r="D33" s="139">
        <f t="shared" si="20"/>
        <v>-10666.66667</v>
      </c>
      <c r="E33" s="139">
        <f t="shared" si="20"/>
        <v>-10666.66667</v>
      </c>
      <c r="F33" s="139">
        <f t="shared" si="20"/>
        <v>-10666.66667</v>
      </c>
      <c r="G33" s="139">
        <f t="shared" si="20"/>
        <v>-10666.66667</v>
      </c>
      <c r="H33" s="139">
        <f t="shared" si="20"/>
        <v>-10666.66667</v>
      </c>
      <c r="I33" s="139">
        <f t="shared" si="20"/>
        <v>-10666.66667</v>
      </c>
      <c r="J33" s="139">
        <f t="shared" si="20"/>
        <v>-10666.66667</v>
      </c>
      <c r="K33" s="139">
        <f t="shared" si="20"/>
        <v>-10666.66667</v>
      </c>
      <c r="L33" s="139">
        <f t="shared" si="20"/>
        <v>-10666.66667</v>
      </c>
      <c r="M33" s="139">
        <f t="shared" si="20"/>
        <v>-12000</v>
      </c>
      <c r="N33" s="139">
        <f t="shared" ref="N33:Z33" si="21">IF($A$7="MRR",-N18*M27,-N18*B27/12)</f>
        <v>-10666.66667</v>
      </c>
      <c r="O33" s="139">
        <f t="shared" si="21"/>
        <v>-10666.66667</v>
      </c>
      <c r="P33" s="139">
        <f t="shared" si="21"/>
        <v>-10666.66667</v>
      </c>
      <c r="Q33" s="139">
        <f t="shared" si="21"/>
        <v>-10666.66667</v>
      </c>
      <c r="R33" s="139">
        <f t="shared" si="21"/>
        <v>-10666.66667</v>
      </c>
      <c r="S33" s="139">
        <f t="shared" si="21"/>
        <v>-10666.66667</v>
      </c>
      <c r="T33" s="139">
        <f t="shared" si="21"/>
        <v>-10666.66667</v>
      </c>
      <c r="U33" s="139">
        <f t="shared" si="21"/>
        <v>-10666.66667</v>
      </c>
      <c r="V33" s="139">
        <f t="shared" si="21"/>
        <v>-10666.66667</v>
      </c>
      <c r="W33" s="139">
        <f t="shared" si="21"/>
        <v>-10666.66667</v>
      </c>
      <c r="X33" s="139">
        <f t="shared" si="21"/>
        <v>-10666.66667</v>
      </c>
      <c r="Y33" s="139">
        <f t="shared" si="21"/>
        <v>-10666.66667</v>
      </c>
      <c r="Z33" s="140">
        <f t="shared" si="21"/>
        <v>-10666.66667</v>
      </c>
    </row>
    <row r="34" ht="13.5" customHeight="1">
      <c r="A34" s="141" t="s">
        <v>69</v>
      </c>
      <c r="B34" s="142">
        <f t="shared" ref="B34:Z34" si="22">SUM(B30:B33)</f>
        <v>1333000</v>
      </c>
      <c r="C34" s="142">
        <f t="shared" si="22"/>
        <v>1395333.333</v>
      </c>
      <c r="D34" s="142">
        <f t="shared" si="22"/>
        <v>1461666.667</v>
      </c>
      <c r="E34" s="142">
        <f t="shared" si="22"/>
        <v>1532000</v>
      </c>
      <c r="F34" s="142">
        <f t="shared" si="22"/>
        <v>1606333.333</v>
      </c>
      <c r="G34" s="142">
        <f t="shared" si="22"/>
        <v>1684666.667</v>
      </c>
      <c r="H34" s="142">
        <f t="shared" si="22"/>
        <v>1768333.333</v>
      </c>
      <c r="I34" s="142">
        <f t="shared" si="22"/>
        <v>1857333.333</v>
      </c>
      <c r="J34" s="142">
        <f t="shared" si="22"/>
        <v>1951666.667</v>
      </c>
      <c r="K34" s="142">
        <f t="shared" si="22"/>
        <v>2051333.333</v>
      </c>
      <c r="L34" s="142">
        <f t="shared" si="22"/>
        <v>2156333.333</v>
      </c>
      <c r="M34" s="142">
        <f t="shared" si="22"/>
        <v>2266866.667</v>
      </c>
      <c r="N34" s="142">
        <f t="shared" si="22"/>
        <v>2383866.667</v>
      </c>
      <c r="O34" s="142">
        <f t="shared" si="22"/>
        <v>2507533.333</v>
      </c>
      <c r="P34" s="142">
        <f t="shared" si="22"/>
        <v>2639200</v>
      </c>
      <c r="Q34" s="142">
        <f t="shared" si="22"/>
        <v>2777533.333</v>
      </c>
      <c r="R34" s="142">
        <f t="shared" si="22"/>
        <v>2923866.667</v>
      </c>
      <c r="S34" s="142">
        <f t="shared" si="22"/>
        <v>3078200</v>
      </c>
      <c r="T34" s="142">
        <f t="shared" si="22"/>
        <v>3241866.667</v>
      </c>
      <c r="U34" s="142">
        <f t="shared" si="22"/>
        <v>3413533.333</v>
      </c>
      <c r="V34" s="142">
        <f t="shared" si="22"/>
        <v>3594533.333</v>
      </c>
      <c r="W34" s="142">
        <f t="shared" si="22"/>
        <v>3786200</v>
      </c>
      <c r="X34" s="142">
        <f t="shared" si="22"/>
        <v>3988533.333</v>
      </c>
      <c r="Y34" s="142">
        <f t="shared" si="22"/>
        <v>4201533.333</v>
      </c>
      <c r="Z34" s="143">
        <f t="shared" si="22"/>
        <v>4425200</v>
      </c>
    </row>
    <row r="35" ht="13.5" customHeight="1">
      <c r="A35" s="144"/>
      <c r="B35" s="111"/>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1"/>
    </row>
    <row r="36" ht="13.5" customHeight="1">
      <c r="A36" s="145"/>
      <c r="B36" s="146"/>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1"/>
    </row>
    <row r="37" ht="13.5" customHeight="1">
      <c r="A37" s="145"/>
      <c r="B37" s="146"/>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1"/>
    </row>
    <row r="38" ht="13.5" customHeight="1">
      <c r="A38" s="145"/>
      <c r="B38" s="146"/>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8"/>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portrait"/>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86"/>
    <col customWidth="1" min="2" max="26" width="14.43"/>
  </cols>
  <sheetData>
    <row r="1" ht="15.75" customHeight="1">
      <c r="A1" s="73" t="str">
        <f>Assumptions!B11</f>
        <v>Company Name</v>
      </c>
      <c r="B1" s="70"/>
      <c r="C1" s="71"/>
      <c r="D1" s="71"/>
      <c r="E1" s="71"/>
      <c r="F1" s="71"/>
      <c r="G1" s="71"/>
      <c r="H1" s="71"/>
      <c r="I1" s="71"/>
      <c r="J1" s="71"/>
      <c r="K1" s="71"/>
      <c r="L1" s="71"/>
      <c r="M1" s="71"/>
      <c r="N1" s="71"/>
      <c r="O1" s="71"/>
      <c r="P1" s="71"/>
      <c r="Q1" s="71"/>
      <c r="R1" s="71"/>
      <c r="S1" s="71"/>
      <c r="T1" s="71"/>
      <c r="U1" s="71"/>
      <c r="V1" s="71"/>
      <c r="W1" s="71"/>
      <c r="X1" s="71"/>
      <c r="Y1" s="71"/>
      <c r="Z1" s="72"/>
    </row>
    <row r="2" ht="15.75" customHeight="1">
      <c r="A2" s="149" t="s">
        <v>70</v>
      </c>
      <c r="B2" s="150"/>
      <c r="C2" s="151"/>
      <c r="D2" s="151"/>
      <c r="E2" s="151"/>
      <c r="F2" s="151"/>
      <c r="G2" s="151"/>
      <c r="H2" s="151"/>
      <c r="I2" s="151"/>
      <c r="J2" s="151"/>
      <c r="K2" s="151"/>
      <c r="L2" s="151"/>
      <c r="M2" s="151"/>
      <c r="N2" s="151"/>
      <c r="O2" s="151"/>
      <c r="P2" s="151"/>
      <c r="Q2" s="151"/>
      <c r="R2" s="151"/>
      <c r="S2" s="151"/>
      <c r="T2" s="151"/>
      <c r="U2" s="151"/>
      <c r="V2" s="151"/>
      <c r="W2" s="151"/>
      <c r="X2" s="151"/>
      <c r="Y2" s="151"/>
      <c r="Z2" s="152"/>
    </row>
    <row r="3" ht="15.75" customHeight="1">
      <c r="A3" s="76" t="str">
        <f>CONCATENATE(B5," - ",Z5)</f>
        <v>2020 - 2022</v>
      </c>
      <c r="B3" s="70"/>
      <c r="C3" s="74"/>
      <c r="D3" s="74"/>
      <c r="E3" s="74"/>
      <c r="F3" s="74"/>
      <c r="G3" s="74"/>
      <c r="H3" s="74"/>
      <c r="I3" s="74"/>
      <c r="J3" s="74"/>
      <c r="K3" s="74"/>
      <c r="L3" s="74"/>
      <c r="M3" s="74"/>
      <c r="N3" s="74"/>
      <c r="O3" s="74"/>
      <c r="P3" s="74"/>
      <c r="Q3" s="74"/>
      <c r="R3" s="74"/>
      <c r="S3" s="74"/>
      <c r="T3" s="74"/>
      <c r="U3" s="74"/>
      <c r="V3" s="74"/>
      <c r="W3" s="74"/>
      <c r="X3" s="74"/>
      <c r="Y3" s="74"/>
      <c r="Z3" s="75"/>
    </row>
    <row r="4" ht="15.75" customHeight="1">
      <c r="A4" s="153"/>
      <c r="B4" s="78"/>
      <c r="C4" s="79"/>
      <c r="D4" s="79"/>
      <c r="E4" s="79"/>
      <c r="F4" s="79"/>
      <c r="G4" s="79"/>
      <c r="H4" s="79"/>
      <c r="I4" s="79"/>
      <c r="J4" s="79"/>
      <c r="K4" s="79"/>
      <c r="L4" s="79"/>
      <c r="M4" s="79"/>
      <c r="N4" s="79"/>
      <c r="O4" s="79"/>
      <c r="P4" s="79"/>
      <c r="Q4" s="79"/>
      <c r="R4" s="79"/>
      <c r="S4" s="79"/>
      <c r="T4" s="79"/>
      <c r="U4" s="79"/>
      <c r="V4" s="79"/>
      <c r="W4" s="79"/>
      <c r="X4" s="79"/>
      <c r="Y4" s="79"/>
      <c r="Z4" s="80"/>
    </row>
    <row r="5" ht="15.75" customHeight="1">
      <c r="A5" s="145"/>
      <c r="B5" s="78">
        <f t="shared" ref="B5:Z5" si="1">YEAR(B7)</f>
        <v>2020</v>
      </c>
      <c r="C5" s="79">
        <f t="shared" si="1"/>
        <v>2020</v>
      </c>
      <c r="D5" s="79">
        <f t="shared" si="1"/>
        <v>2020</v>
      </c>
      <c r="E5" s="79">
        <f t="shared" si="1"/>
        <v>2021</v>
      </c>
      <c r="F5" s="79">
        <f t="shared" si="1"/>
        <v>2021</v>
      </c>
      <c r="G5" s="79">
        <f t="shared" si="1"/>
        <v>2021</v>
      </c>
      <c r="H5" s="79">
        <f t="shared" si="1"/>
        <v>2021</v>
      </c>
      <c r="I5" s="79">
        <f t="shared" si="1"/>
        <v>2021</v>
      </c>
      <c r="J5" s="79">
        <f t="shared" si="1"/>
        <v>2021</v>
      </c>
      <c r="K5" s="79">
        <f t="shared" si="1"/>
        <v>2021</v>
      </c>
      <c r="L5" s="79">
        <f t="shared" si="1"/>
        <v>2021</v>
      </c>
      <c r="M5" s="79">
        <f t="shared" si="1"/>
        <v>2021</v>
      </c>
      <c r="N5" s="79">
        <f t="shared" si="1"/>
        <v>2021</v>
      </c>
      <c r="O5" s="79">
        <f t="shared" si="1"/>
        <v>2021</v>
      </c>
      <c r="P5" s="79">
        <f t="shared" si="1"/>
        <v>2021</v>
      </c>
      <c r="Q5" s="79">
        <f t="shared" si="1"/>
        <v>2022</v>
      </c>
      <c r="R5" s="79">
        <f t="shared" si="1"/>
        <v>2022</v>
      </c>
      <c r="S5" s="79">
        <f t="shared" si="1"/>
        <v>2022</v>
      </c>
      <c r="T5" s="79">
        <f t="shared" si="1"/>
        <v>2022</v>
      </c>
      <c r="U5" s="79">
        <f t="shared" si="1"/>
        <v>2022</v>
      </c>
      <c r="V5" s="79">
        <f t="shared" si="1"/>
        <v>2022</v>
      </c>
      <c r="W5" s="79">
        <f t="shared" si="1"/>
        <v>2022</v>
      </c>
      <c r="X5" s="79">
        <f t="shared" si="1"/>
        <v>2022</v>
      </c>
      <c r="Y5" s="79">
        <f t="shared" si="1"/>
        <v>2022</v>
      </c>
      <c r="Z5" s="80">
        <f t="shared" si="1"/>
        <v>2022</v>
      </c>
    </row>
    <row r="6" ht="15.75" customHeight="1">
      <c r="A6" s="154"/>
      <c r="B6" s="155" t="str">
        <f t="shared" ref="B6:L6" si="2">IF(B7&lt;=TODAY(),"Actual","Projected")</f>
        <v>Actual</v>
      </c>
      <c r="C6" s="84" t="str">
        <f t="shared" si="2"/>
        <v>Actual</v>
      </c>
      <c r="D6" s="84" t="str">
        <f t="shared" si="2"/>
        <v>Actual</v>
      </c>
      <c r="E6" s="84" t="str">
        <f t="shared" si="2"/>
        <v>Actual</v>
      </c>
      <c r="F6" s="84" t="str">
        <f t="shared" si="2"/>
        <v>Actual</v>
      </c>
      <c r="G6" s="84" t="str">
        <f t="shared" si="2"/>
        <v>Actual</v>
      </c>
      <c r="H6" s="84" t="str">
        <f t="shared" si="2"/>
        <v>Actual</v>
      </c>
      <c r="I6" s="84" t="str">
        <f t="shared" si="2"/>
        <v>Actual</v>
      </c>
      <c r="J6" s="84" t="str">
        <f t="shared" si="2"/>
        <v>Actual</v>
      </c>
      <c r="K6" s="84" t="str">
        <f t="shared" si="2"/>
        <v>Actual</v>
      </c>
      <c r="L6" s="84" t="str">
        <f t="shared" si="2"/>
        <v>Actual</v>
      </c>
      <c r="M6" s="84" t="s">
        <v>51</v>
      </c>
      <c r="N6" s="84" t="s">
        <v>51</v>
      </c>
      <c r="O6" s="84" t="s">
        <v>51</v>
      </c>
      <c r="P6" s="84" t="s">
        <v>51</v>
      </c>
      <c r="Q6" s="84" t="s">
        <v>51</v>
      </c>
      <c r="R6" s="84" t="s">
        <v>51</v>
      </c>
      <c r="S6" s="84" t="s">
        <v>51</v>
      </c>
      <c r="T6" s="84" t="s">
        <v>51</v>
      </c>
      <c r="U6" s="84" t="s">
        <v>51</v>
      </c>
      <c r="V6" s="84" t="s">
        <v>51</v>
      </c>
      <c r="W6" s="84" t="s">
        <v>51</v>
      </c>
      <c r="X6" s="84" t="s">
        <v>51</v>
      </c>
      <c r="Y6" s="84" t="s">
        <v>51</v>
      </c>
      <c r="Z6" s="85" t="s">
        <v>51</v>
      </c>
    </row>
    <row r="7" ht="15.75" customHeight="1">
      <c r="A7" s="156"/>
      <c r="B7" s="157">
        <f>Assumptions!$B$15</f>
        <v>44105</v>
      </c>
      <c r="C7" s="88">
        <f t="shared" ref="C7:Z7" si="3">EOMONTH(B7,1)</f>
        <v>44165</v>
      </c>
      <c r="D7" s="88">
        <f t="shared" si="3"/>
        <v>44196</v>
      </c>
      <c r="E7" s="88">
        <f t="shared" si="3"/>
        <v>44227</v>
      </c>
      <c r="F7" s="88">
        <f t="shared" si="3"/>
        <v>44255</v>
      </c>
      <c r="G7" s="88">
        <f t="shared" si="3"/>
        <v>44286</v>
      </c>
      <c r="H7" s="88">
        <f t="shared" si="3"/>
        <v>44316</v>
      </c>
      <c r="I7" s="88">
        <f t="shared" si="3"/>
        <v>44347</v>
      </c>
      <c r="J7" s="88">
        <f t="shared" si="3"/>
        <v>44377</v>
      </c>
      <c r="K7" s="88">
        <f t="shared" si="3"/>
        <v>44408</v>
      </c>
      <c r="L7" s="88">
        <f t="shared" si="3"/>
        <v>44439</v>
      </c>
      <c r="M7" s="88">
        <f t="shared" si="3"/>
        <v>44469</v>
      </c>
      <c r="N7" s="88">
        <f t="shared" si="3"/>
        <v>44500</v>
      </c>
      <c r="O7" s="88">
        <f t="shared" si="3"/>
        <v>44530</v>
      </c>
      <c r="P7" s="88">
        <f t="shared" si="3"/>
        <v>44561</v>
      </c>
      <c r="Q7" s="88">
        <f t="shared" si="3"/>
        <v>44592</v>
      </c>
      <c r="R7" s="88">
        <f t="shared" si="3"/>
        <v>44620</v>
      </c>
      <c r="S7" s="88">
        <f t="shared" si="3"/>
        <v>44651</v>
      </c>
      <c r="T7" s="88">
        <f t="shared" si="3"/>
        <v>44681</v>
      </c>
      <c r="U7" s="88">
        <f t="shared" si="3"/>
        <v>44712</v>
      </c>
      <c r="V7" s="88">
        <f t="shared" si="3"/>
        <v>44742</v>
      </c>
      <c r="W7" s="88">
        <f t="shared" si="3"/>
        <v>44773</v>
      </c>
      <c r="X7" s="88">
        <f t="shared" si="3"/>
        <v>44804</v>
      </c>
      <c r="Y7" s="88">
        <f t="shared" si="3"/>
        <v>44834</v>
      </c>
      <c r="Z7" s="89">
        <f t="shared" si="3"/>
        <v>44865</v>
      </c>
    </row>
    <row r="8" ht="13.5" customHeight="1">
      <c r="A8" s="110" t="s">
        <v>71</v>
      </c>
      <c r="B8" s="91"/>
      <c r="C8" s="91"/>
      <c r="D8" s="91"/>
      <c r="E8" s="91"/>
      <c r="F8" s="91"/>
      <c r="G8" s="91"/>
      <c r="H8" s="91"/>
      <c r="I8" s="91"/>
      <c r="J8" s="91"/>
      <c r="K8" s="91"/>
      <c r="L8" s="91"/>
      <c r="M8" s="91"/>
      <c r="N8" s="91"/>
      <c r="O8" s="91"/>
      <c r="P8" s="91"/>
      <c r="Q8" s="91"/>
      <c r="R8" s="91"/>
      <c r="S8" s="91"/>
      <c r="T8" s="91"/>
      <c r="U8" s="91"/>
      <c r="V8" s="91"/>
      <c r="W8" s="91"/>
      <c r="X8" s="91"/>
      <c r="Y8" s="91"/>
      <c r="Z8" s="92"/>
    </row>
    <row r="9" ht="13.5" customHeight="1">
      <c r="A9" s="93" t="s">
        <v>72</v>
      </c>
      <c r="B9" s="137">
        <f>Assumptions!$C$25</f>
        <v>16600</v>
      </c>
      <c r="C9" s="133">
        <f>B9*(1+Assumptions!$C$26)</f>
        <v>16669.16667</v>
      </c>
      <c r="D9" s="133">
        <f>C9*(1+Assumptions!$C$26)</f>
        <v>16738.62153</v>
      </c>
      <c r="E9" s="133">
        <f>D9*(1+Assumptions!$C$26)</f>
        <v>16808.36578</v>
      </c>
      <c r="F9" s="133">
        <f>E9*(1+Assumptions!$C$26)</f>
        <v>16878.40064</v>
      </c>
      <c r="G9" s="133">
        <f>F9*(1+Assumptions!$C$26)</f>
        <v>16948.72731</v>
      </c>
      <c r="H9" s="133">
        <f>G9*(1+Assumptions!$C$26)</f>
        <v>17019.34701</v>
      </c>
      <c r="I9" s="133">
        <f>H9*(1+Assumptions!$C$26)</f>
        <v>17090.26095</v>
      </c>
      <c r="J9" s="133">
        <f>I9*(1+Assumptions!$C$26)</f>
        <v>17161.47037</v>
      </c>
      <c r="K9" s="133">
        <f>J9*(1+Assumptions!$C$26)</f>
        <v>17232.9765</v>
      </c>
      <c r="L9" s="133">
        <f>K9*(1+Assumptions!$C$26)</f>
        <v>17304.78057</v>
      </c>
      <c r="M9" s="133">
        <f>L9*(1+Assumptions!$C$26)</f>
        <v>17376.88382</v>
      </c>
      <c r="N9" s="133">
        <f>M9*(1+Assumptions!$C$26)</f>
        <v>17449.2875</v>
      </c>
      <c r="O9" s="133">
        <f>N9*(1+Assumptions!$C$26)</f>
        <v>17521.99287</v>
      </c>
      <c r="P9" s="133">
        <f>O9*(1+Assumptions!$C$26)</f>
        <v>17595.00117</v>
      </c>
      <c r="Q9" s="133">
        <f>P9*(1+Assumptions!$C$26)</f>
        <v>17668.31368</v>
      </c>
      <c r="R9" s="133">
        <f>Q9*(1+Assumptions!$C$26)</f>
        <v>17741.93165</v>
      </c>
      <c r="S9" s="133">
        <f>R9*(1+Assumptions!$C$26)</f>
        <v>17815.85637</v>
      </c>
      <c r="T9" s="133">
        <f>S9*(1+Assumptions!$C$26)</f>
        <v>17890.0891</v>
      </c>
      <c r="U9" s="133">
        <f>T9*(1+Assumptions!$C$26)</f>
        <v>17964.63114</v>
      </c>
      <c r="V9" s="133">
        <f>U9*(1+Assumptions!$C$26)</f>
        <v>18039.48377</v>
      </c>
      <c r="W9" s="133">
        <f>V9*(1+Assumptions!$C$26)</f>
        <v>18114.64829</v>
      </c>
      <c r="X9" s="133">
        <f>W9*(1+Assumptions!$C$26)</f>
        <v>18190.12599</v>
      </c>
      <c r="Y9" s="133">
        <f>X9*(1+Assumptions!$C$26)</f>
        <v>18265.91818</v>
      </c>
      <c r="Z9" s="134">
        <f>Y9*(1+Assumptions!$C$26)</f>
        <v>18342.02617</v>
      </c>
    </row>
    <row r="10" ht="13.5" customHeight="1">
      <c r="A10" s="97" t="s">
        <v>28</v>
      </c>
      <c r="B10" s="136">
        <f>Assumptions!$C$27</f>
        <v>1000</v>
      </c>
      <c r="C10" s="133">
        <f t="shared" ref="C10:Z10" si="4">B10</f>
        <v>1000</v>
      </c>
      <c r="D10" s="133">
        <f t="shared" si="4"/>
        <v>1000</v>
      </c>
      <c r="E10" s="133">
        <f t="shared" si="4"/>
        <v>1000</v>
      </c>
      <c r="F10" s="133">
        <f t="shared" si="4"/>
        <v>1000</v>
      </c>
      <c r="G10" s="133">
        <f t="shared" si="4"/>
        <v>1000</v>
      </c>
      <c r="H10" s="133">
        <f t="shared" si="4"/>
        <v>1000</v>
      </c>
      <c r="I10" s="133">
        <f t="shared" si="4"/>
        <v>1000</v>
      </c>
      <c r="J10" s="133">
        <f t="shared" si="4"/>
        <v>1000</v>
      </c>
      <c r="K10" s="133">
        <f t="shared" si="4"/>
        <v>1000</v>
      </c>
      <c r="L10" s="133">
        <f t="shared" si="4"/>
        <v>1000</v>
      </c>
      <c r="M10" s="133">
        <f t="shared" si="4"/>
        <v>1000</v>
      </c>
      <c r="N10" s="133">
        <f t="shared" si="4"/>
        <v>1000</v>
      </c>
      <c r="O10" s="133">
        <f t="shared" si="4"/>
        <v>1000</v>
      </c>
      <c r="P10" s="133">
        <f t="shared" si="4"/>
        <v>1000</v>
      </c>
      <c r="Q10" s="133">
        <f t="shared" si="4"/>
        <v>1000</v>
      </c>
      <c r="R10" s="133">
        <f t="shared" si="4"/>
        <v>1000</v>
      </c>
      <c r="S10" s="133">
        <f t="shared" si="4"/>
        <v>1000</v>
      </c>
      <c r="T10" s="133">
        <f t="shared" si="4"/>
        <v>1000</v>
      </c>
      <c r="U10" s="133">
        <f t="shared" si="4"/>
        <v>1000</v>
      </c>
      <c r="V10" s="133">
        <f t="shared" si="4"/>
        <v>1000</v>
      </c>
      <c r="W10" s="133">
        <f t="shared" si="4"/>
        <v>1000</v>
      </c>
      <c r="X10" s="133">
        <f t="shared" si="4"/>
        <v>1000</v>
      </c>
      <c r="Y10" s="133">
        <f t="shared" si="4"/>
        <v>1000</v>
      </c>
      <c r="Z10" s="134">
        <f t="shared" si="4"/>
        <v>1000</v>
      </c>
    </row>
    <row r="11" ht="13.5" customHeight="1">
      <c r="A11" s="99" t="s">
        <v>29</v>
      </c>
      <c r="B11" s="138">
        <f>Assumptions!$C$28</f>
        <v>5000</v>
      </c>
      <c r="C11" s="139">
        <f t="shared" ref="C11:Z11" si="5">B11</f>
        <v>5000</v>
      </c>
      <c r="D11" s="139">
        <f t="shared" si="5"/>
        <v>5000</v>
      </c>
      <c r="E11" s="139">
        <f t="shared" si="5"/>
        <v>5000</v>
      </c>
      <c r="F11" s="139">
        <f t="shared" si="5"/>
        <v>5000</v>
      </c>
      <c r="G11" s="139">
        <f t="shared" si="5"/>
        <v>5000</v>
      </c>
      <c r="H11" s="139">
        <f t="shared" si="5"/>
        <v>5000</v>
      </c>
      <c r="I11" s="139">
        <f t="shared" si="5"/>
        <v>5000</v>
      </c>
      <c r="J11" s="139">
        <f t="shared" si="5"/>
        <v>5000</v>
      </c>
      <c r="K11" s="139">
        <f t="shared" si="5"/>
        <v>5000</v>
      </c>
      <c r="L11" s="139">
        <f t="shared" si="5"/>
        <v>5000</v>
      </c>
      <c r="M11" s="139">
        <f t="shared" si="5"/>
        <v>5000</v>
      </c>
      <c r="N11" s="139">
        <f t="shared" si="5"/>
        <v>5000</v>
      </c>
      <c r="O11" s="139">
        <f t="shared" si="5"/>
        <v>5000</v>
      </c>
      <c r="P11" s="139">
        <f t="shared" si="5"/>
        <v>5000</v>
      </c>
      <c r="Q11" s="139">
        <f t="shared" si="5"/>
        <v>5000</v>
      </c>
      <c r="R11" s="139">
        <f t="shared" si="5"/>
        <v>5000</v>
      </c>
      <c r="S11" s="139">
        <f t="shared" si="5"/>
        <v>5000</v>
      </c>
      <c r="T11" s="139">
        <f t="shared" si="5"/>
        <v>5000</v>
      </c>
      <c r="U11" s="139">
        <f t="shared" si="5"/>
        <v>5000</v>
      </c>
      <c r="V11" s="139">
        <f t="shared" si="5"/>
        <v>5000</v>
      </c>
      <c r="W11" s="139">
        <f t="shared" si="5"/>
        <v>5000</v>
      </c>
      <c r="X11" s="139">
        <f t="shared" si="5"/>
        <v>5000</v>
      </c>
      <c r="Y11" s="139">
        <f t="shared" si="5"/>
        <v>5000</v>
      </c>
      <c r="Z11" s="140">
        <f t="shared" si="5"/>
        <v>5000</v>
      </c>
    </row>
    <row r="12" ht="13.5" customHeight="1">
      <c r="A12" s="158" t="s">
        <v>73</v>
      </c>
      <c r="B12" s="159">
        <f t="shared" ref="B12:Z12" si="6">SUM(B9:B11)</f>
        <v>22600</v>
      </c>
      <c r="C12" s="160">
        <f t="shared" si="6"/>
        <v>22669.16667</v>
      </c>
      <c r="D12" s="160">
        <f t="shared" si="6"/>
        <v>22738.62153</v>
      </c>
      <c r="E12" s="160">
        <f t="shared" si="6"/>
        <v>22808.36578</v>
      </c>
      <c r="F12" s="160">
        <f t="shared" si="6"/>
        <v>22878.40064</v>
      </c>
      <c r="G12" s="160">
        <f t="shared" si="6"/>
        <v>22948.72731</v>
      </c>
      <c r="H12" s="160">
        <f t="shared" si="6"/>
        <v>23019.34701</v>
      </c>
      <c r="I12" s="160">
        <f t="shared" si="6"/>
        <v>23090.26095</v>
      </c>
      <c r="J12" s="160">
        <f t="shared" si="6"/>
        <v>23161.47037</v>
      </c>
      <c r="K12" s="160">
        <f t="shared" si="6"/>
        <v>23232.9765</v>
      </c>
      <c r="L12" s="160">
        <f t="shared" si="6"/>
        <v>23304.78057</v>
      </c>
      <c r="M12" s="160">
        <f t="shared" si="6"/>
        <v>23376.88382</v>
      </c>
      <c r="N12" s="160">
        <f t="shared" si="6"/>
        <v>23449.2875</v>
      </c>
      <c r="O12" s="160">
        <f t="shared" si="6"/>
        <v>23521.99287</v>
      </c>
      <c r="P12" s="160">
        <f t="shared" si="6"/>
        <v>23595.00117</v>
      </c>
      <c r="Q12" s="160">
        <f t="shared" si="6"/>
        <v>23668.31368</v>
      </c>
      <c r="R12" s="160">
        <f t="shared" si="6"/>
        <v>23741.93165</v>
      </c>
      <c r="S12" s="160">
        <f t="shared" si="6"/>
        <v>23815.85637</v>
      </c>
      <c r="T12" s="160">
        <f t="shared" si="6"/>
        <v>23890.0891</v>
      </c>
      <c r="U12" s="160">
        <f t="shared" si="6"/>
        <v>23964.63114</v>
      </c>
      <c r="V12" s="160">
        <f t="shared" si="6"/>
        <v>24039.48377</v>
      </c>
      <c r="W12" s="160">
        <f t="shared" si="6"/>
        <v>24114.64829</v>
      </c>
      <c r="X12" s="160">
        <f t="shared" si="6"/>
        <v>24190.12599</v>
      </c>
      <c r="Y12" s="160">
        <f t="shared" si="6"/>
        <v>24265.91818</v>
      </c>
      <c r="Z12" s="161">
        <f t="shared" si="6"/>
        <v>24342.02617</v>
      </c>
    </row>
    <row r="13" ht="13.5" customHeight="1">
      <c r="A13" s="128"/>
      <c r="B13" s="162"/>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1"/>
    </row>
    <row r="14" ht="13.5" customHeight="1">
      <c r="A14" s="110" t="s">
        <v>74</v>
      </c>
      <c r="B14" s="91"/>
      <c r="C14" s="91"/>
      <c r="D14" s="91"/>
      <c r="E14" s="91"/>
      <c r="F14" s="91"/>
      <c r="G14" s="91"/>
      <c r="H14" s="91"/>
      <c r="I14" s="91"/>
      <c r="J14" s="91"/>
      <c r="K14" s="91"/>
      <c r="L14" s="91"/>
      <c r="M14" s="91"/>
      <c r="N14" s="91"/>
      <c r="O14" s="91"/>
      <c r="P14" s="91"/>
      <c r="Q14" s="91"/>
      <c r="R14" s="91"/>
      <c r="S14" s="91"/>
      <c r="T14" s="91"/>
      <c r="U14" s="91"/>
      <c r="V14" s="91"/>
      <c r="W14" s="91"/>
      <c r="X14" s="91"/>
      <c r="Y14" s="91"/>
      <c r="Z14" s="92"/>
    </row>
    <row r="15" ht="13.5" customHeight="1">
      <c r="A15" s="93" t="s">
        <v>75</v>
      </c>
      <c r="B15" s="137">
        <f>Assumptions!$C$30</f>
        <v>14500</v>
      </c>
      <c r="C15" s="133">
        <f>B15*(1+Assumptions!$C$31)</f>
        <v>14536.25</v>
      </c>
      <c r="D15" s="133">
        <f>C15*(1+Assumptions!$C$31)</f>
        <v>14572.59063</v>
      </c>
      <c r="E15" s="133">
        <f>D15*(1+Assumptions!$C$31)</f>
        <v>14609.0221</v>
      </c>
      <c r="F15" s="133">
        <f>E15*(1+Assumptions!$C$31)</f>
        <v>14645.54466</v>
      </c>
      <c r="G15" s="133">
        <f>F15*(1+Assumptions!$C$31)</f>
        <v>14682.15852</v>
      </c>
      <c r="H15" s="133">
        <f>G15*(1+Assumptions!$C$31)</f>
        <v>14718.86391</v>
      </c>
      <c r="I15" s="133">
        <f>H15*(1+Assumptions!$C$31)</f>
        <v>14755.66107</v>
      </c>
      <c r="J15" s="133">
        <f>I15*(1+Assumptions!$C$31)</f>
        <v>14792.55023</v>
      </c>
      <c r="K15" s="133">
        <f>J15*(1+Assumptions!$C$31)</f>
        <v>14829.5316</v>
      </c>
      <c r="L15" s="133">
        <f>K15*(1+Assumptions!$C$31)</f>
        <v>14866.60543</v>
      </c>
      <c r="M15" s="133">
        <f>L15*(1+Assumptions!$C$31)</f>
        <v>14903.77195</v>
      </c>
      <c r="N15" s="133">
        <f>M15*(1+Assumptions!$C$31)</f>
        <v>14941.03138</v>
      </c>
      <c r="O15" s="133">
        <f>N15*(1+Assumptions!$C$31)</f>
        <v>14978.38395</v>
      </c>
      <c r="P15" s="133">
        <f>O15*(1+Assumptions!$C$31)</f>
        <v>15015.82991</v>
      </c>
      <c r="Q15" s="133">
        <f>P15*(1+Assumptions!$C$31)</f>
        <v>15053.36949</v>
      </c>
      <c r="R15" s="133">
        <f>Q15*(1+Assumptions!$C$31)</f>
        <v>15091.00291</v>
      </c>
      <c r="S15" s="133">
        <f>R15*(1+Assumptions!$C$31)</f>
        <v>15128.73042</v>
      </c>
      <c r="T15" s="133">
        <f>S15*(1+Assumptions!$C$31)</f>
        <v>15166.55225</v>
      </c>
      <c r="U15" s="133">
        <f>T15*(1+Assumptions!$C$31)</f>
        <v>15204.46863</v>
      </c>
      <c r="V15" s="133">
        <f>U15*(1+Assumptions!$C$31)</f>
        <v>15242.4798</v>
      </c>
      <c r="W15" s="133">
        <f>V15*(1+Assumptions!$C$31)</f>
        <v>15280.586</v>
      </c>
      <c r="X15" s="133">
        <f>W15*(1+Assumptions!$C$31)</f>
        <v>15318.78746</v>
      </c>
      <c r="Y15" s="133">
        <f>X15*(1+Assumptions!$C$31)</f>
        <v>15357.08443</v>
      </c>
      <c r="Z15" s="134">
        <f>Y15*(1+Assumptions!$C$31)</f>
        <v>15395.47714</v>
      </c>
    </row>
    <row r="16" ht="13.5" customHeight="1">
      <c r="A16" s="99" t="s">
        <v>32</v>
      </c>
      <c r="B16" s="138">
        <f>Assumptions!$C$32</f>
        <v>1500</v>
      </c>
      <c r="C16" s="139">
        <f t="shared" ref="C16:Z16" si="7">B16</f>
        <v>1500</v>
      </c>
      <c r="D16" s="139">
        <f t="shared" si="7"/>
        <v>1500</v>
      </c>
      <c r="E16" s="139">
        <f t="shared" si="7"/>
        <v>1500</v>
      </c>
      <c r="F16" s="139">
        <f t="shared" si="7"/>
        <v>1500</v>
      </c>
      <c r="G16" s="139">
        <f t="shared" si="7"/>
        <v>1500</v>
      </c>
      <c r="H16" s="139">
        <f t="shared" si="7"/>
        <v>1500</v>
      </c>
      <c r="I16" s="139">
        <f t="shared" si="7"/>
        <v>1500</v>
      </c>
      <c r="J16" s="139">
        <f t="shared" si="7"/>
        <v>1500</v>
      </c>
      <c r="K16" s="139">
        <f t="shared" si="7"/>
        <v>1500</v>
      </c>
      <c r="L16" s="139">
        <f t="shared" si="7"/>
        <v>1500</v>
      </c>
      <c r="M16" s="139">
        <f t="shared" si="7"/>
        <v>1500</v>
      </c>
      <c r="N16" s="139">
        <f t="shared" si="7"/>
        <v>1500</v>
      </c>
      <c r="O16" s="139">
        <f t="shared" si="7"/>
        <v>1500</v>
      </c>
      <c r="P16" s="139">
        <f t="shared" si="7"/>
        <v>1500</v>
      </c>
      <c r="Q16" s="139">
        <f t="shared" si="7"/>
        <v>1500</v>
      </c>
      <c r="R16" s="139">
        <f t="shared" si="7"/>
        <v>1500</v>
      </c>
      <c r="S16" s="139">
        <f t="shared" si="7"/>
        <v>1500</v>
      </c>
      <c r="T16" s="139">
        <f t="shared" si="7"/>
        <v>1500</v>
      </c>
      <c r="U16" s="139">
        <f t="shared" si="7"/>
        <v>1500</v>
      </c>
      <c r="V16" s="139">
        <f t="shared" si="7"/>
        <v>1500</v>
      </c>
      <c r="W16" s="139">
        <f t="shared" si="7"/>
        <v>1500</v>
      </c>
      <c r="X16" s="139">
        <f t="shared" si="7"/>
        <v>1500</v>
      </c>
      <c r="Y16" s="139">
        <f t="shared" si="7"/>
        <v>1500</v>
      </c>
      <c r="Z16" s="140">
        <f t="shared" si="7"/>
        <v>1500</v>
      </c>
    </row>
    <row r="17" ht="13.5" customHeight="1">
      <c r="A17" s="158" t="s">
        <v>73</v>
      </c>
      <c r="B17" s="163">
        <f t="shared" ref="B17:Z17" si="8">SUM(B15:B16)</f>
        <v>16000</v>
      </c>
      <c r="C17" s="164">
        <f t="shared" si="8"/>
        <v>16036.25</v>
      </c>
      <c r="D17" s="164">
        <f t="shared" si="8"/>
        <v>16072.59063</v>
      </c>
      <c r="E17" s="164">
        <f t="shared" si="8"/>
        <v>16109.0221</v>
      </c>
      <c r="F17" s="164">
        <f t="shared" si="8"/>
        <v>16145.54466</v>
      </c>
      <c r="G17" s="164">
        <f t="shared" si="8"/>
        <v>16182.15852</v>
      </c>
      <c r="H17" s="164">
        <f t="shared" si="8"/>
        <v>16218.86391</v>
      </c>
      <c r="I17" s="164">
        <f t="shared" si="8"/>
        <v>16255.66107</v>
      </c>
      <c r="J17" s="164">
        <f t="shared" si="8"/>
        <v>16292.55023</v>
      </c>
      <c r="K17" s="164">
        <f t="shared" si="8"/>
        <v>16329.5316</v>
      </c>
      <c r="L17" s="164">
        <f t="shared" si="8"/>
        <v>16366.60543</v>
      </c>
      <c r="M17" s="164">
        <f t="shared" si="8"/>
        <v>16403.77195</v>
      </c>
      <c r="N17" s="164">
        <f t="shared" si="8"/>
        <v>16441.03138</v>
      </c>
      <c r="O17" s="164">
        <f t="shared" si="8"/>
        <v>16478.38395</v>
      </c>
      <c r="P17" s="164">
        <f t="shared" si="8"/>
        <v>16515.82991</v>
      </c>
      <c r="Q17" s="164">
        <f t="shared" si="8"/>
        <v>16553.36949</v>
      </c>
      <c r="R17" s="164">
        <f t="shared" si="8"/>
        <v>16591.00291</v>
      </c>
      <c r="S17" s="164">
        <f t="shared" si="8"/>
        <v>16628.73042</v>
      </c>
      <c r="T17" s="164">
        <f t="shared" si="8"/>
        <v>16666.55225</v>
      </c>
      <c r="U17" s="164">
        <f t="shared" si="8"/>
        <v>16704.46863</v>
      </c>
      <c r="V17" s="164">
        <f t="shared" si="8"/>
        <v>16742.4798</v>
      </c>
      <c r="W17" s="164">
        <f t="shared" si="8"/>
        <v>16780.586</v>
      </c>
      <c r="X17" s="164">
        <f t="shared" si="8"/>
        <v>16818.78746</v>
      </c>
      <c r="Y17" s="164">
        <f t="shared" si="8"/>
        <v>16857.08443</v>
      </c>
      <c r="Z17" s="165">
        <f t="shared" si="8"/>
        <v>16895.47714</v>
      </c>
    </row>
    <row r="18" ht="13.5" customHeight="1">
      <c r="A18" s="128"/>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1"/>
    </row>
    <row r="19" ht="13.5" customHeight="1">
      <c r="A19" s="110" t="s">
        <v>76</v>
      </c>
      <c r="B19" s="91"/>
      <c r="C19" s="91"/>
      <c r="D19" s="91"/>
      <c r="E19" s="91"/>
      <c r="F19" s="91"/>
      <c r="G19" s="91"/>
      <c r="H19" s="91"/>
      <c r="I19" s="91"/>
      <c r="J19" s="91"/>
      <c r="K19" s="91"/>
      <c r="L19" s="91"/>
      <c r="M19" s="91"/>
      <c r="N19" s="91"/>
      <c r="O19" s="91"/>
      <c r="P19" s="91"/>
      <c r="Q19" s="91"/>
      <c r="R19" s="91"/>
      <c r="S19" s="91"/>
      <c r="T19" s="91"/>
      <c r="U19" s="91"/>
      <c r="V19" s="91"/>
      <c r="W19" s="91"/>
      <c r="X19" s="91"/>
      <c r="Y19" s="91"/>
      <c r="Z19" s="92"/>
    </row>
    <row r="20" ht="13.5" customHeight="1">
      <c r="A20" s="166" t="s">
        <v>77</v>
      </c>
      <c r="B20" s="111"/>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1"/>
    </row>
    <row r="21" ht="13.5" customHeight="1">
      <c r="A21" s="97" t="s">
        <v>36</v>
      </c>
      <c r="B21" s="136">
        <f>Assumptions!$C$35</f>
        <v>3000</v>
      </c>
      <c r="C21" s="133">
        <f>B21+(1+Assumptions!$D$35)</f>
        <v>3001.03</v>
      </c>
      <c r="D21" s="133">
        <f>C21+(1+Assumptions!$D$35)</f>
        <v>3002.06</v>
      </c>
      <c r="E21" s="133">
        <f>D21+(1+Assumptions!$D$35)</f>
        <v>3003.09</v>
      </c>
      <c r="F21" s="133">
        <f>E21+(1+Assumptions!$D$35)</f>
        <v>3004.12</v>
      </c>
      <c r="G21" s="133">
        <f>F21+(1+Assumptions!$D$35)</f>
        <v>3005.15</v>
      </c>
      <c r="H21" s="133">
        <f>G21+(1+Assumptions!$D$35)</f>
        <v>3006.18</v>
      </c>
      <c r="I21" s="133">
        <f>H21+(1+Assumptions!$D$35)</f>
        <v>3007.21</v>
      </c>
      <c r="J21" s="133">
        <f>I21+(1+Assumptions!$D$35)</f>
        <v>3008.24</v>
      </c>
      <c r="K21" s="133">
        <f>J21+(1+Assumptions!$D$35)</f>
        <v>3009.27</v>
      </c>
      <c r="L21" s="133">
        <f>K21+(1+Assumptions!$D$35)</f>
        <v>3010.3</v>
      </c>
      <c r="M21" s="133">
        <f>L21+(1+Assumptions!$D$35)</f>
        <v>3011.33</v>
      </c>
      <c r="N21" s="133">
        <f>M21+(1+Assumptions!$D$35)</f>
        <v>3012.36</v>
      </c>
      <c r="O21" s="133">
        <f>N21+(1+Assumptions!$D$35)</f>
        <v>3013.39</v>
      </c>
      <c r="P21" s="133">
        <f>O21+(1+Assumptions!$D$35)</f>
        <v>3014.42</v>
      </c>
      <c r="Q21" s="133">
        <f>P21+(1+Assumptions!$D$35)</f>
        <v>3015.45</v>
      </c>
      <c r="R21" s="133">
        <f>Q21+(1+Assumptions!$D$35)</f>
        <v>3016.48</v>
      </c>
      <c r="S21" s="133">
        <f>R21+(1+Assumptions!$D$35)</f>
        <v>3017.51</v>
      </c>
      <c r="T21" s="133">
        <f>S21+(1+Assumptions!$D$35)</f>
        <v>3018.54</v>
      </c>
      <c r="U21" s="133">
        <f>T21+(1+Assumptions!$D$35)</f>
        <v>3019.57</v>
      </c>
      <c r="V21" s="133">
        <f>U21+(1+Assumptions!$D$35)</f>
        <v>3020.6</v>
      </c>
      <c r="W21" s="133">
        <f>V21+(1+Assumptions!$D$35)</f>
        <v>3021.63</v>
      </c>
      <c r="X21" s="133">
        <f>W21+(1+Assumptions!$D$35)</f>
        <v>3022.66</v>
      </c>
      <c r="Y21" s="133">
        <f>X21+(1+Assumptions!$D$35)</f>
        <v>3023.69</v>
      </c>
      <c r="Z21" s="134">
        <f>Y21+(1+Assumptions!$D$35)</f>
        <v>3024.72</v>
      </c>
    </row>
    <row r="22" ht="13.5" customHeight="1">
      <c r="A22" s="97" t="s">
        <v>37</v>
      </c>
      <c r="B22" s="136">
        <f>Assumptions!$C$36</f>
        <v>0</v>
      </c>
      <c r="C22" s="133">
        <f>B22*(1+Assumptions!$D$36)</f>
        <v>0</v>
      </c>
      <c r="D22" s="133">
        <f>C22*(1+Assumptions!$D$36)</f>
        <v>0</v>
      </c>
      <c r="E22" s="133">
        <f>D22*(1+Assumptions!$D$36)</f>
        <v>0</v>
      </c>
      <c r="F22" s="133">
        <f>E22*(1+Assumptions!$D$36)</f>
        <v>0</v>
      </c>
      <c r="G22" s="133">
        <f>F22*(1+Assumptions!$D$36)</f>
        <v>0</v>
      </c>
      <c r="H22" s="133">
        <f>G22*(1+Assumptions!$D$36)</f>
        <v>0</v>
      </c>
      <c r="I22" s="133">
        <f>H22*(1+Assumptions!$D$36)</f>
        <v>0</v>
      </c>
      <c r="J22" s="133">
        <f>I22*(1+Assumptions!$D$36)</f>
        <v>0</v>
      </c>
      <c r="K22" s="133">
        <f>J22*(1+Assumptions!$D$36)</f>
        <v>0</v>
      </c>
      <c r="L22" s="133">
        <f>K22*(1+Assumptions!$D$36)</f>
        <v>0</v>
      </c>
      <c r="M22" s="133">
        <f>L22*(1+Assumptions!$D$36)</f>
        <v>0</v>
      </c>
      <c r="N22" s="133">
        <f>M22*(1+Assumptions!$D$36)</f>
        <v>0</v>
      </c>
      <c r="O22" s="133">
        <f>N22*(1+Assumptions!$D$36)</f>
        <v>0</v>
      </c>
      <c r="P22" s="133">
        <f>O22*(1+Assumptions!$D$36)</f>
        <v>0</v>
      </c>
      <c r="Q22" s="133">
        <f>P22*(1+Assumptions!$D$36)</f>
        <v>0</v>
      </c>
      <c r="R22" s="133">
        <f>Q22*(1+Assumptions!$D$36)</f>
        <v>0</v>
      </c>
      <c r="S22" s="133">
        <f>R22*(1+Assumptions!$D$36)</f>
        <v>0</v>
      </c>
      <c r="T22" s="133">
        <f>S22*(1+Assumptions!$D$36)</f>
        <v>0</v>
      </c>
      <c r="U22" s="133">
        <f>T22*(1+Assumptions!$D$36)</f>
        <v>0</v>
      </c>
      <c r="V22" s="133">
        <f>U22*(1+Assumptions!$D$36)</f>
        <v>0</v>
      </c>
      <c r="W22" s="133">
        <f>V22*(1+Assumptions!$D$36)</f>
        <v>0</v>
      </c>
      <c r="X22" s="133">
        <f>W22*(1+Assumptions!$D$36)</f>
        <v>0</v>
      </c>
      <c r="Y22" s="133">
        <f>X22*(1+Assumptions!$D$36)</f>
        <v>0</v>
      </c>
      <c r="Z22" s="134">
        <f>Y22*(1+Assumptions!$D$36)</f>
        <v>0</v>
      </c>
    </row>
    <row r="23" ht="13.5" customHeight="1">
      <c r="A23" s="97" t="s">
        <v>38</v>
      </c>
      <c r="B23" s="136">
        <f>Assumptions!$C$37</f>
        <v>5000</v>
      </c>
      <c r="C23" s="133">
        <f>B23*(1+Assumptions!$D$37)</f>
        <v>5150</v>
      </c>
      <c r="D23" s="133">
        <f>C23*(1+Assumptions!$D$37)</f>
        <v>5304.5</v>
      </c>
      <c r="E23" s="133">
        <f>D23*(1+Assumptions!$D$37)</f>
        <v>5463.635</v>
      </c>
      <c r="F23" s="133">
        <f>E23*(1+Assumptions!$D$37)</f>
        <v>5627.54405</v>
      </c>
      <c r="G23" s="133">
        <f>F23*(1+Assumptions!$D$37)</f>
        <v>5796.370372</v>
      </c>
      <c r="H23" s="133">
        <f>G23*(1+Assumptions!$D$37)</f>
        <v>5970.261483</v>
      </c>
      <c r="I23" s="133">
        <f>H23*(1+Assumptions!$D$37)</f>
        <v>6149.369327</v>
      </c>
      <c r="J23" s="133">
        <f>I23*(1+Assumptions!$D$37)</f>
        <v>6333.850407</v>
      </c>
      <c r="K23" s="133">
        <f>J23*(1+Assumptions!$D$37)</f>
        <v>6523.865919</v>
      </c>
      <c r="L23" s="133">
        <f>K23*(1+Assumptions!$D$37)</f>
        <v>6719.581897</v>
      </c>
      <c r="M23" s="133">
        <f>L23*(1+Assumptions!$D$37)</f>
        <v>6921.169354</v>
      </c>
      <c r="N23" s="133">
        <f>M23*(1+Assumptions!$D$37)</f>
        <v>7128.804434</v>
      </c>
      <c r="O23" s="133">
        <f>N23*(1+Assumptions!$D$37)</f>
        <v>7342.668567</v>
      </c>
      <c r="P23" s="133">
        <f>O23*(1+Assumptions!$D$37)</f>
        <v>7562.948624</v>
      </c>
      <c r="Q23" s="133">
        <f>P23*(1+Assumptions!$D$37)</f>
        <v>7789.837083</v>
      </c>
      <c r="R23" s="133">
        <f>Q23*(1+Assumptions!$D$37)</f>
        <v>8023.532195</v>
      </c>
      <c r="S23" s="133">
        <f>R23*(1+Assumptions!$D$37)</f>
        <v>8264.238161</v>
      </c>
      <c r="T23" s="133">
        <f>S23*(1+Assumptions!$D$37)</f>
        <v>8512.165306</v>
      </c>
      <c r="U23" s="133">
        <f>T23*(1+Assumptions!$D$37)</f>
        <v>8767.530265</v>
      </c>
      <c r="V23" s="133">
        <f>U23*(1+Assumptions!$D$37)</f>
        <v>9030.556173</v>
      </c>
      <c r="W23" s="133">
        <f>V23*(1+Assumptions!$D$37)</f>
        <v>9301.472859</v>
      </c>
      <c r="X23" s="133">
        <f>W23*(1+Assumptions!$D$37)</f>
        <v>9580.517044</v>
      </c>
      <c r="Y23" s="133">
        <f>X23*(1+Assumptions!$D$37)</f>
        <v>9867.932556</v>
      </c>
      <c r="Z23" s="134">
        <f>Y23*(1+Assumptions!$D$37)</f>
        <v>10163.97053</v>
      </c>
    </row>
    <row r="24" ht="13.5" customHeight="1">
      <c r="A24" s="97" t="s">
        <v>39</v>
      </c>
      <c r="B24" s="136">
        <f>Assumptions!$C$38</f>
        <v>0</v>
      </c>
      <c r="C24" s="133">
        <f>B24*(1+Assumptions!$D$38)</f>
        <v>0</v>
      </c>
      <c r="D24" s="133">
        <f>C24*(1+Assumptions!$D$38)</f>
        <v>0</v>
      </c>
      <c r="E24" s="133">
        <f>D24*(1+Assumptions!$D$38)</f>
        <v>0</v>
      </c>
      <c r="F24" s="133">
        <f>E24*(1+Assumptions!$D$38)</f>
        <v>0</v>
      </c>
      <c r="G24" s="133">
        <f>F24*(1+Assumptions!$D$38)</f>
        <v>0</v>
      </c>
      <c r="H24" s="133">
        <f>G24*(1+Assumptions!$D$38)</f>
        <v>0</v>
      </c>
      <c r="I24" s="133">
        <f>H24*(1+Assumptions!$D$38)</f>
        <v>0</v>
      </c>
      <c r="J24" s="133">
        <f>I24*(1+Assumptions!$D$38)</f>
        <v>0</v>
      </c>
      <c r="K24" s="133">
        <f>J24*(1+Assumptions!$D$38)</f>
        <v>0</v>
      </c>
      <c r="L24" s="133">
        <f>K24*(1+Assumptions!$D$38)</f>
        <v>0</v>
      </c>
      <c r="M24" s="133">
        <f>L24*(1+Assumptions!$D$38)</f>
        <v>0</v>
      </c>
      <c r="N24" s="133">
        <f>M24*(1+Assumptions!$D$38)</f>
        <v>0</v>
      </c>
      <c r="O24" s="133">
        <f>N24*(1+Assumptions!$D$38)</f>
        <v>0</v>
      </c>
      <c r="P24" s="133">
        <f>O24*(1+Assumptions!$D$38)</f>
        <v>0</v>
      </c>
      <c r="Q24" s="133">
        <f>P24*(1+Assumptions!$D$38)</f>
        <v>0</v>
      </c>
      <c r="R24" s="133">
        <f>Q24*(1+Assumptions!$D$38)</f>
        <v>0</v>
      </c>
      <c r="S24" s="133">
        <f>R24*(1+Assumptions!$D$38)</f>
        <v>0</v>
      </c>
      <c r="T24" s="133">
        <f>S24*(1+Assumptions!$D$38)</f>
        <v>0</v>
      </c>
      <c r="U24" s="133">
        <f>T24*(1+Assumptions!$D$38)</f>
        <v>0</v>
      </c>
      <c r="V24" s="133">
        <f>U24*(1+Assumptions!$D$38)</f>
        <v>0</v>
      </c>
      <c r="W24" s="133">
        <f>V24*(1+Assumptions!$D$38)</f>
        <v>0</v>
      </c>
      <c r="X24" s="133">
        <f>W24*(1+Assumptions!$D$38)</f>
        <v>0</v>
      </c>
      <c r="Y24" s="133">
        <f>X24*(1+Assumptions!$D$38)</f>
        <v>0</v>
      </c>
      <c r="Z24" s="134">
        <f>Y24*(1+Assumptions!$D$38)</f>
        <v>0</v>
      </c>
    </row>
    <row r="25" ht="13.5" customHeight="1">
      <c r="A25" s="97" t="s">
        <v>40</v>
      </c>
      <c r="B25" s="136">
        <f>Assumptions!$C$39</f>
        <v>500</v>
      </c>
      <c r="C25" s="133">
        <f>B25*(1+Assumptions!$D$39)</f>
        <v>507.5</v>
      </c>
      <c r="D25" s="133">
        <f>C25*(1+Assumptions!$D$39)</f>
        <v>515.1125</v>
      </c>
      <c r="E25" s="133">
        <f>D25*(1+Assumptions!$D$39)</f>
        <v>522.8391875</v>
      </c>
      <c r="F25" s="133">
        <f>E25*(1+Assumptions!$D$39)</f>
        <v>530.6817753</v>
      </c>
      <c r="G25" s="133">
        <f>F25*(1+Assumptions!$D$39)</f>
        <v>538.6420019</v>
      </c>
      <c r="H25" s="133">
        <f>G25*(1+Assumptions!$D$39)</f>
        <v>546.721632</v>
      </c>
      <c r="I25" s="133">
        <f>H25*(1+Assumptions!$D$39)</f>
        <v>554.9224565</v>
      </c>
      <c r="J25" s="133">
        <f>I25*(1+Assumptions!$D$39)</f>
        <v>563.2462933</v>
      </c>
      <c r="K25" s="133">
        <f>J25*(1+Assumptions!$D$39)</f>
        <v>571.6949877</v>
      </c>
      <c r="L25" s="133">
        <f>K25*(1+Assumptions!$D$39)</f>
        <v>580.2704125</v>
      </c>
      <c r="M25" s="133">
        <f>L25*(1+Assumptions!$D$39)</f>
        <v>588.9744687</v>
      </c>
      <c r="N25" s="133">
        <f>M25*(1+Assumptions!$D$39)</f>
        <v>597.8090857</v>
      </c>
      <c r="O25" s="133">
        <f>N25*(1+Assumptions!$D$39)</f>
        <v>606.776222</v>
      </c>
      <c r="P25" s="133">
        <f>O25*(1+Assumptions!$D$39)</f>
        <v>615.8778653</v>
      </c>
      <c r="Q25" s="133">
        <f>P25*(1+Assumptions!$D$39)</f>
        <v>625.1160333</v>
      </c>
      <c r="R25" s="133">
        <f>Q25*(1+Assumptions!$D$39)</f>
        <v>634.4927738</v>
      </c>
      <c r="S25" s="133">
        <f>R25*(1+Assumptions!$D$39)</f>
        <v>644.0101654</v>
      </c>
      <c r="T25" s="133">
        <f>S25*(1+Assumptions!$D$39)</f>
        <v>653.6703179</v>
      </c>
      <c r="U25" s="133">
        <f>T25*(1+Assumptions!$D$39)</f>
        <v>663.4753727</v>
      </c>
      <c r="V25" s="133">
        <f>U25*(1+Assumptions!$D$39)</f>
        <v>673.4275033</v>
      </c>
      <c r="W25" s="133">
        <f>V25*(1+Assumptions!$D$39)</f>
        <v>683.5289158</v>
      </c>
      <c r="X25" s="133">
        <f>W25*(1+Assumptions!$D$39)</f>
        <v>693.7818496</v>
      </c>
      <c r="Y25" s="133">
        <f>X25*(1+Assumptions!$D$39)</f>
        <v>704.1885773</v>
      </c>
      <c r="Z25" s="134">
        <f>Y25*(1+Assumptions!$D$39)</f>
        <v>714.751406</v>
      </c>
    </row>
    <row r="26" ht="13.5" customHeight="1">
      <c r="A26" s="97" t="s">
        <v>41</v>
      </c>
      <c r="B26" s="136">
        <f>Assumptions!$C$40</f>
        <v>1700</v>
      </c>
      <c r="C26" s="133">
        <f>B26*(1+Assumptions!$D$40)</f>
        <v>1734</v>
      </c>
      <c r="D26" s="133">
        <f>C26*(1+Assumptions!$D$40)</f>
        <v>1768.68</v>
      </c>
      <c r="E26" s="133">
        <f>D26*(1+Assumptions!$D$40)</f>
        <v>1804.0536</v>
      </c>
      <c r="F26" s="133">
        <f>E26*(1+Assumptions!$D$40)</f>
        <v>1840.134672</v>
      </c>
      <c r="G26" s="133">
        <f>F26*(1+Assumptions!$D$40)</f>
        <v>1876.937365</v>
      </c>
      <c r="H26" s="133">
        <f>G26*(1+Assumptions!$D$40)</f>
        <v>1914.476113</v>
      </c>
      <c r="I26" s="133">
        <f>H26*(1+Assumptions!$D$40)</f>
        <v>1952.765635</v>
      </c>
      <c r="J26" s="133">
        <f>I26*(1+Assumptions!$D$40)</f>
        <v>1991.820948</v>
      </c>
      <c r="K26" s="133">
        <f>J26*(1+Assumptions!$D$40)</f>
        <v>2031.657367</v>
      </c>
      <c r="L26" s="133">
        <f>K26*(1+Assumptions!$D$40)</f>
        <v>2072.290514</v>
      </c>
      <c r="M26" s="133">
        <f>L26*(1+Assumptions!$D$40)</f>
        <v>2113.736324</v>
      </c>
      <c r="N26" s="133">
        <f>M26*(1+Assumptions!$D$40)</f>
        <v>2156.011051</v>
      </c>
      <c r="O26" s="133">
        <f>N26*(1+Assumptions!$D$40)</f>
        <v>2199.131272</v>
      </c>
      <c r="P26" s="133">
        <f>O26*(1+Assumptions!$D$40)</f>
        <v>2243.113897</v>
      </c>
      <c r="Q26" s="133">
        <f>P26*(1+Assumptions!$D$40)</f>
        <v>2287.976175</v>
      </c>
      <c r="R26" s="133">
        <f>Q26*(1+Assumptions!$D$40)</f>
        <v>2333.735699</v>
      </c>
      <c r="S26" s="133">
        <f>R26*(1+Assumptions!$D$40)</f>
        <v>2380.410413</v>
      </c>
      <c r="T26" s="133">
        <f>S26*(1+Assumptions!$D$40)</f>
        <v>2428.018621</v>
      </c>
      <c r="U26" s="133">
        <f>T26*(1+Assumptions!$D$40)</f>
        <v>2476.578993</v>
      </c>
      <c r="V26" s="133">
        <f>U26*(1+Assumptions!$D$40)</f>
        <v>2526.110573</v>
      </c>
      <c r="W26" s="133">
        <f>V26*(1+Assumptions!$D$40)</f>
        <v>2576.632785</v>
      </c>
      <c r="X26" s="133">
        <f>W26*(1+Assumptions!$D$40)</f>
        <v>2628.16544</v>
      </c>
      <c r="Y26" s="133">
        <f>X26*(1+Assumptions!$D$40)</f>
        <v>2680.728749</v>
      </c>
      <c r="Z26" s="134">
        <f>Y26*(1+Assumptions!$D$40)</f>
        <v>2734.343324</v>
      </c>
    </row>
    <row r="27" ht="13.5" customHeight="1">
      <c r="A27" s="97" t="s">
        <v>42</v>
      </c>
      <c r="B27" s="136">
        <f>Assumptions!$C$41</f>
        <v>380</v>
      </c>
      <c r="C27" s="133">
        <f>B27*(1+Assumptions!$D$41)</f>
        <v>380</v>
      </c>
      <c r="D27" s="133">
        <f>C27*(1+Assumptions!$D$41)</f>
        <v>380</v>
      </c>
      <c r="E27" s="133">
        <f>D27*(1+Assumptions!$D$41)</f>
        <v>380</v>
      </c>
      <c r="F27" s="133">
        <f>E27*(1+Assumptions!$D$41)</f>
        <v>380</v>
      </c>
      <c r="G27" s="133">
        <f>F27*(1+Assumptions!$D$41)</f>
        <v>380</v>
      </c>
      <c r="H27" s="133">
        <f>G27*(1+Assumptions!$D$41)</f>
        <v>380</v>
      </c>
      <c r="I27" s="133">
        <f>H27*(1+Assumptions!$D$41)</f>
        <v>380</v>
      </c>
      <c r="J27" s="133">
        <f>I27*(1+Assumptions!$D$41)</f>
        <v>380</v>
      </c>
      <c r="K27" s="133">
        <f>J27*(1+Assumptions!$D$41)</f>
        <v>380</v>
      </c>
      <c r="L27" s="133">
        <f>K27*(1+Assumptions!$D$41)</f>
        <v>380</v>
      </c>
      <c r="M27" s="133">
        <f>L27*(1+Assumptions!$D$41)</f>
        <v>380</v>
      </c>
      <c r="N27" s="133">
        <f>M27*(1+Assumptions!$D$41)</f>
        <v>380</v>
      </c>
      <c r="O27" s="133">
        <f>N27*(1+Assumptions!$D$41)</f>
        <v>380</v>
      </c>
      <c r="P27" s="133">
        <f>O27*(1+Assumptions!$D$41)</f>
        <v>380</v>
      </c>
      <c r="Q27" s="133">
        <f>P27*(1+Assumptions!$D$41)</f>
        <v>380</v>
      </c>
      <c r="R27" s="133">
        <f>Q27*(1+Assumptions!$D$41)</f>
        <v>380</v>
      </c>
      <c r="S27" s="133">
        <f>R27*(1+Assumptions!$D$41)</f>
        <v>380</v>
      </c>
      <c r="T27" s="133">
        <f>S27*(1+Assumptions!$D$41)</f>
        <v>380</v>
      </c>
      <c r="U27" s="133">
        <f>T27*(1+Assumptions!$D$41)</f>
        <v>380</v>
      </c>
      <c r="V27" s="133">
        <f>U27*(1+Assumptions!$D$41)</f>
        <v>380</v>
      </c>
      <c r="W27" s="133">
        <f>V27*(1+Assumptions!$D$41)</f>
        <v>380</v>
      </c>
      <c r="X27" s="133">
        <f>W27*(1+Assumptions!$D$41)</f>
        <v>380</v>
      </c>
      <c r="Y27" s="133">
        <f>X27*(1+Assumptions!$D$41)</f>
        <v>380</v>
      </c>
      <c r="Z27" s="134">
        <f>Y27*(1+Assumptions!$D$41)</f>
        <v>380</v>
      </c>
    </row>
    <row r="28" ht="13.5" customHeight="1">
      <c r="A28" s="97" t="s">
        <v>43</v>
      </c>
      <c r="B28" s="136">
        <f>Assumptions!$C$42</f>
        <v>500</v>
      </c>
      <c r="C28" s="133">
        <f>B28*(1+Assumptions!$D$42)</f>
        <v>500</v>
      </c>
      <c r="D28" s="133">
        <f>C28*(1+Assumptions!$D$42)</f>
        <v>500</v>
      </c>
      <c r="E28" s="133">
        <f>D28*(1+Assumptions!$D$42)</f>
        <v>500</v>
      </c>
      <c r="F28" s="133">
        <f>E28*(1+Assumptions!$D$42)</f>
        <v>500</v>
      </c>
      <c r="G28" s="133">
        <f>F28*(1+Assumptions!$D$42)</f>
        <v>500</v>
      </c>
      <c r="H28" s="133">
        <f>G28*(1+Assumptions!$D$42)</f>
        <v>500</v>
      </c>
      <c r="I28" s="133">
        <f>H28*(1+Assumptions!$D$42)</f>
        <v>500</v>
      </c>
      <c r="J28" s="133">
        <f>I28*(1+Assumptions!$D$42)</f>
        <v>500</v>
      </c>
      <c r="K28" s="133">
        <f>J28*(1+Assumptions!$D$42)</f>
        <v>500</v>
      </c>
      <c r="L28" s="133">
        <f>K28*(1+Assumptions!$D$42)</f>
        <v>500</v>
      </c>
      <c r="M28" s="133">
        <f>L28*(1+Assumptions!$D$42)</f>
        <v>500</v>
      </c>
      <c r="N28" s="133">
        <f>M28*(1+Assumptions!$D$42)</f>
        <v>500</v>
      </c>
      <c r="O28" s="133">
        <f>N28*(1+Assumptions!$D$42)</f>
        <v>500</v>
      </c>
      <c r="P28" s="133">
        <f>O28*(1+Assumptions!$D$42)</f>
        <v>500</v>
      </c>
      <c r="Q28" s="133">
        <f>P28*(1+Assumptions!$D$42)</f>
        <v>500</v>
      </c>
      <c r="R28" s="133">
        <f>Q28*(1+Assumptions!$D$42)</f>
        <v>500</v>
      </c>
      <c r="S28" s="133">
        <f>R28*(1+Assumptions!$D$42)</f>
        <v>500</v>
      </c>
      <c r="T28" s="133">
        <f>S28*(1+Assumptions!$D$42)</f>
        <v>500</v>
      </c>
      <c r="U28" s="133">
        <f>T28*(1+Assumptions!$D$42)</f>
        <v>500</v>
      </c>
      <c r="V28" s="133">
        <f>U28*(1+Assumptions!$D$42)</f>
        <v>500</v>
      </c>
      <c r="W28" s="133">
        <f>V28*(1+Assumptions!$D$42)</f>
        <v>500</v>
      </c>
      <c r="X28" s="133">
        <f>W28*(1+Assumptions!$D$42)</f>
        <v>500</v>
      </c>
      <c r="Y28" s="133">
        <f>X28*(1+Assumptions!$D$42)</f>
        <v>500</v>
      </c>
      <c r="Z28" s="134">
        <f>Y28*(1+Assumptions!$D$42)</f>
        <v>500</v>
      </c>
    </row>
    <row r="29" ht="13.5" customHeight="1">
      <c r="A29" s="99" t="s">
        <v>44</v>
      </c>
      <c r="B29" s="138">
        <f>Assumptions!$C$43</f>
        <v>800</v>
      </c>
      <c r="C29" s="139">
        <f>B29*(1+Assumptions!$D$43)</f>
        <v>800</v>
      </c>
      <c r="D29" s="139">
        <f>C29*(1+Assumptions!$D$43)</f>
        <v>800</v>
      </c>
      <c r="E29" s="139">
        <f>D29*(1+Assumptions!$D$43)</f>
        <v>800</v>
      </c>
      <c r="F29" s="139">
        <f>E29*(1+Assumptions!$D$43)</f>
        <v>800</v>
      </c>
      <c r="G29" s="139">
        <f>F29*(1+Assumptions!$D$43)</f>
        <v>800</v>
      </c>
      <c r="H29" s="139">
        <f>G29*(1+Assumptions!$D$43)</f>
        <v>800</v>
      </c>
      <c r="I29" s="139">
        <f>H29*(1+Assumptions!$D$43)</f>
        <v>800</v>
      </c>
      <c r="J29" s="139">
        <f>I29*(1+Assumptions!$D$43)</f>
        <v>800</v>
      </c>
      <c r="K29" s="139">
        <f>J29*(1+Assumptions!$D$43)</f>
        <v>800</v>
      </c>
      <c r="L29" s="139">
        <f>K29*(1+Assumptions!$D$43)</f>
        <v>800</v>
      </c>
      <c r="M29" s="139">
        <f>L29*(1+Assumptions!$D$43)</f>
        <v>800</v>
      </c>
      <c r="N29" s="139">
        <f>M29*(1+Assumptions!$D$43)</f>
        <v>800</v>
      </c>
      <c r="O29" s="139">
        <f>N29*(1+Assumptions!$D$43)</f>
        <v>800</v>
      </c>
      <c r="P29" s="139">
        <f>O29*(1+Assumptions!$D$43)</f>
        <v>800</v>
      </c>
      <c r="Q29" s="139">
        <f>P29*(1+Assumptions!$D$43)</f>
        <v>800</v>
      </c>
      <c r="R29" s="139">
        <f>Q29*(1+Assumptions!$D$43)</f>
        <v>800</v>
      </c>
      <c r="S29" s="139">
        <f>R29*(1+Assumptions!$D$43)</f>
        <v>800</v>
      </c>
      <c r="T29" s="139">
        <f>S29*(1+Assumptions!$D$43)</f>
        <v>800</v>
      </c>
      <c r="U29" s="139">
        <f>T29*(1+Assumptions!$D$43)</f>
        <v>800</v>
      </c>
      <c r="V29" s="139">
        <f>U29*(1+Assumptions!$D$43)</f>
        <v>800</v>
      </c>
      <c r="W29" s="139">
        <f>V29*(1+Assumptions!$D$43)</f>
        <v>800</v>
      </c>
      <c r="X29" s="139">
        <f>W29*(1+Assumptions!$D$43)</f>
        <v>800</v>
      </c>
      <c r="Y29" s="139">
        <f>X29*(1+Assumptions!$D$43)</f>
        <v>800</v>
      </c>
      <c r="Z29" s="140">
        <f>Y29*(1+Assumptions!$D$43)</f>
        <v>800</v>
      </c>
    </row>
    <row r="30" ht="13.5" customHeight="1">
      <c r="A30" s="158" t="s">
        <v>73</v>
      </c>
      <c r="B30" s="163">
        <f t="shared" ref="B30:Z30" si="9">SUM(B21:B29)</f>
        <v>11880</v>
      </c>
      <c r="C30" s="164">
        <f t="shared" si="9"/>
        <v>12072.53</v>
      </c>
      <c r="D30" s="164">
        <f t="shared" si="9"/>
        <v>12270.3525</v>
      </c>
      <c r="E30" s="164">
        <f t="shared" si="9"/>
        <v>12473.61779</v>
      </c>
      <c r="F30" s="164">
        <f t="shared" si="9"/>
        <v>12682.4805</v>
      </c>
      <c r="G30" s="164">
        <f t="shared" si="9"/>
        <v>12897.09974</v>
      </c>
      <c r="H30" s="164">
        <f t="shared" si="9"/>
        <v>13117.63923</v>
      </c>
      <c r="I30" s="164">
        <f t="shared" si="9"/>
        <v>13344.26742</v>
      </c>
      <c r="J30" s="164">
        <f t="shared" si="9"/>
        <v>13577.15765</v>
      </c>
      <c r="K30" s="164">
        <f t="shared" si="9"/>
        <v>13816.48827</v>
      </c>
      <c r="L30" s="164">
        <f t="shared" si="9"/>
        <v>14062.44282</v>
      </c>
      <c r="M30" s="164">
        <f t="shared" si="9"/>
        <v>14315.21015</v>
      </c>
      <c r="N30" s="164">
        <f t="shared" si="9"/>
        <v>14574.98457</v>
      </c>
      <c r="O30" s="164">
        <f t="shared" si="9"/>
        <v>14841.96606</v>
      </c>
      <c r="P30" s="164">
        <f t="shared" si="9"/>
        <v>15116.36039</v>
      </c>
      <c r="Q30" s="164">
        <f t="shared" si="9"/>
        <v>15398.37929</v>
      </c>
      <c r="R30" s="164">
        <f t="shared" si="9"/>
        <v>15688.24067</v>
      </c>
      <c r="S30" s="164">
        <f t="shared" si="9"/>
        <v>15986.16874</v>
      </c>
      <c r="T30" s="164">
        <f t="shared" si="9"/>
        <v>16292.39424</v>
      </c>
      <c r="U30" s="164">
        <f t="shared" si="9"/>
        <v>16607.15463</v>
      </c>
      <c r="V30" s="164">
        <f t="shared" si="9"/>
        <v>16930.69425</v>
      </c>
      <c r="W30" s="164">
        <f t="shared" si="9"/>
        <v>17263.26456</v>
      </c>
      <c r="X30" s="164">
        <f t="shared" si="9"/>
        <v>17605.12433</v>
      </c>
      <c r="Y30" s="164">
        <f t="shared" si="9"/>
        <v>17956.53988</v>
      </c>
      <c r="Z30" s="165">
        <f t="shared" si="9"/>
        <v>18317.78526</v>
      </c>
    </row>
    <row r="31" ht="13.5" customHeight="1">
      <c r="A31" s="145"/>
      <c r="B31" s="146"/>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1"/>
    </row>
    <row r="32" ht="13.5" customHeight="1">
      <c r="A32" s="167" t="s">
        <v>78</v>
      </c>
      <c r="B32" s="146"/>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1"/>
    </row>
    <row r="33" ht="13.5" customHeight="1">
      <c r="A33" s="97" t="s">
        <v>45</v>
      </c>
      <c r="B33" s="136">
        <f>Assumptions!$C$44</f>
        <v>0</v>
      </c>
      <c r="C33" s="133">
        <f>B33*(1+Assumptions!$D$44)</f>
        <v>0</v>
      </c>
      <c r="D33" s="133">
        <f>C33*(1+Assumptions!$D$44)</f>
        <v>0</v>
      </c>
      <c r="E33" s="133">
        <f>D33*(1+Assumptions!$D$44)</f>
        <v>0</v>
      </c>
      <c r="F33" s="133">
        <f>E33*(1+Assumptions!$D$44)</f>
        <v>0</v>
      </c>
      <c r="G33" s="133">
        <f>F33*(1+Assumptions!$D$44)</f>
        <v>0</v>
      </c>
      <c r="H33" s="133">
        <f>G33*(1+Assumptions!$D$44)</f>
        <v>0</v>
      </c>
      <c r="I33" s="133">
        <f>H33*(1+Assumptions!$D$44)</f>
        <v>0</v>
      </c>
      <c r="J33" s="133">
        <f>I33*(1+Assumptions!$D$44)</f>
        <v>0</v>
      </c>
      <c r="K33" s="133">
        <f>J33*(1+Assumptions!$D$44)</f>
        <v>0</v>
      </c>
      <c r="L33" s="133">
        <f>K33*(1+Assumptions!$D$44)</f>
        <v>0</v>
      </c>
      <c r="M33" s="133">
        <f>L33*(1+Assumptions!$D$44)</f>
        <v>0</v>
      </c>
      <c r="N33" s="133">
        <f>M33*(1+Assumptions!$D$44)</f>
        <v>0</v>
      </c>
      <c r="O33" s="133">
        <f>N33*(1+Assumptions!$D$44)</f>
        <v>0</v>
      </c>
      <c r="P33" s="133">
        <f>O33*(1+Assumptions!$D$44)</f>
        <v>0</v>
      </c>
      <c r="Q33" s="133">
        <f>P33*(1+Assumptions!$D$44)</f>
        <v>0</v>
      </c>
      <c r="R33" s="133">
        <f>Q33*(1+Assumptions!$D$44)</f>
        <v>0</v>
      </c>
      <c r="S33" s="133">
        <f>R33*(1+Assumptions!$D$44)</f>
        <v>0</v>
      </c>
      <c r="T33" s="133">
        <f>S33*(1+Assumptions!$D$44)</f>
        <v>0</v>
      </c>
      <c r="U33" s="133">
        <f>T33*(1+Assumptions!$D$44)</f>
        <v>0</v>
      </c>
      <c r="V33" s="133">
        <f>U33*(1+Assumptions!$D$44)</f>
        <v>0</v>
      </c>
      <c r="W33" s="133">
        <f>V33*(1+Assumptions!$D$44)</f>
        <v>0</v>
      </c>
      <c r="X33" s="133">
        <f>W33*(1+Assumptions!$D$44)</f>
        <v>0</v>
      </c>
      <c r="Y33" s="133">
        <f>X33*(1+Assumptions!$D$44)</f>
        <v>0</v>
      </c>
      <c r="Z33" s="134">
        <f>Y33*(1+Assumptions!$D$44)</f>
        <v>0</v>
      </c>
    </row>
    <row r="34" ht="13.5" customHeight="1">
      <c r="A34" s="97" t="s">
        <v>46</v>
      </c>
      <c r="B34" s="136">
        <f>Assumptions!$C$45</f>
        <v>1100</v>
      </c>
      <c r="C34" s="133">
        <f>B34*(1+Assumptions!$D$45)</f>
        <v>1111</v>
      </c>
      <c r="D34" s="133">
        <f>C34*(1+Assumptions!$D$45)</f>
        <v>1122.11</v>
      </c>
      <c r="E34" s="133">
        <f>D34*(1+Assumptions!$D$45)</f>
        <v>1133.3311</v>
      </c>
      <c r="F34" s="133">
        <f>E34*(1+Assumptions!$D$45)</f>
        <v>1144.664411</v>
      </c>
      <c r="G34" s="133">
        <f>F34*(1+Assumptions!$D$45)</f>
        <v>1156.111055</v>
      </c>
      <c r="H34" s="133">
        <f>G34*(1+Assumptions!$D$45)</f>
        <v>1167.672166</v>
      </c>
      <c r="I34" s="133">
        <f>H34*(1+Assumptions!$D$45)</f>
        <v>1179.348887</v>
      </c>
      <c r="J34" s="133">
        <f>I34*(1+Assumptions!$D$45)</f>
        <v>1191.142376</v>
      </c>
      <c r="K34" s="133">
        <f>J34*(1+Assumptions!$D$45)</f>
        <v>1203.0538</v>
      </c>
      <c r="L34" s="133">
        <f>K34*(1+Assumptions!$D$45)</f>
        <v>1215.084338</v>
      </c>
      <c r="M34" s="133">
        <f>L34*(1+Assumptions!$D$45)</f>
        <v>1227.235181</v>
      </c>
      <c r="N34" s="133">
        <f>M34*(1+Assumptions!$D$45)</f>
        <v>1239.507533</v>
      </c>
      <c r="O34" s="133">
        <f>N34*(1+Assumptions!$D$45)</f>
        <v>1251.902608</v>
      </c>
      <c r="P34" s="133">
        <f>O34*(1+Assumptions!$D$45)</f>
        <v>1264.421635</v>
      </c>
      <c r="Q34" s="133">
        <f>P34*(1+Assumptions!$D$45)</f>
        <v>1277.065851</v>
      </c>
      <c r="R34" s="133">
        <f>Q34*(1+Assumptions!$D$45)</f>
        <v>1289.836509</v>
      </c>
      <c r="S34" s="133">
        <f>R34*(1+Assumptions!$D$45)</f>
        <v>1302.734875</v>
      </c>
      <c r="T34" s="133">
        <f>S34*(1+Assumptions!$D$45)</f>
        <v>1315.762223</v>
      </c>
      <c r="U34" s="133">
        <f>T34*(1+Assumptions!$D$45)</f>
        <v>1328.919845</v>
      </c>
      <c r="V34" s="133">
        <f>U34*(1+Assumptions!$D$45)</f>
        <v>1342.209044</v>
      </c>
      <c r="W34" s="133">
        <f>V34*(1+Assumptions!$D$45)</f>
        <v>1355.631134</v>
      </c>
      <c r="X34" s="133">
        <f>W34*(1+Assumptions!$D$45)</f>
        <v>1369.187446</v>
      </c>
      <c r="Y34" s="133">
        <f>X34*(1+Assumptions!$D$45)</f>
        <v>1382.87932</v>
      </c>
      <c r="Z34" s="134">
        <f>Y34*(1+Assumptions!$D$45)</f>
        <v>1396.708113</v>
      </c>
    </row>
    <row r="35" ht="13.5" customHeight="1">
      <c r="A35" s="97" t="s">
        <v>47</v>
      </c>
      <c r="B35" s="136">
        <f>Assumptions!$C$46</f>
        <v>0</v>
      </c>
      <c r="C35" s="133">
        <f>B35*(1+Assumptions!$D$46)</f>
        <v>0</v>
      </c>
      <c r="D35" s="133">
        <f>C35*(1+Assumptions!$D$46)</f>
        <v>0</v>
      </c>
      <c r="E35" s="133">
        <f>D35*(1+Assumptions!$D$46)</f>
        <v>0</v>
      </c>
      <c r="F35" s="133">
        <f>E35*(1+Assumptions!$D$46)</f>
        <v>0</v>
      </c>
      <c r="G35" s="133">
        <f>F35*(1+Assumptions!$D$46)</f>
        <v>0</v>
      </c>
      <c r="H35" s="133">
        <f>G35*(1+Assumptions!$D$46)</f>
        <v>0</v>
      </c>
      <c r="I35" s="133">
        <f>H35*(1+Assumptions!$D$46)</f>
        <v>0</v>
      </c>
      <c r="J35" s="133">
        <f>I35*(1+Assumptions!$D$46)</f>
        <v>0</v>
      </c>
      <c r="K35" s="133">
        <f>J35*(1+Assumptions!$D$46)</f>
        <v>0</v>
      </c>
      <c r="L35" s="133">
        <f>K35*(1+Assumptions!$D$46)</f>
        <v>0</v>
      </c>
      <c r="M35" s="133">
        <f>L35*(1+Assumptions!$D$46)</f>
        <v>0</v>
      </c>
      <c r="N35" s="133">
        <f>M35*(1+Assumptions!$D$46)</f>
        <v>0</v>
      </c>
      <c r="O35" s="133">
        <f>N35*(1+Assumptions!$D$46)</f>
        <v>0</v>
      </c>
      <c r="P35" s="133">
        <f>O35*(1+Assumptions!$D$46)</f>
        <v>0</v>
      </c>
      <c r="Q35" s="133">
        <f>P35*(1+Assumptions!$D$46)</f>
        <v>0</v>
      </c>
      <c r="R35" s="133">
        <f>Q35*(1+Assumptions!$D$46)</f>
        <v>0</v>
      </c>
      <c r="S35" s="133">
        <f>R35*(1+Assumptions!$D$46)</f>
        <v>0</v>
      </c>
      <c r="T35" s="133">
        <f>S35*(1+Assumptions!$D$46)</f>
        <v>0</v>
      </c>
      <c r="U35" s="133">
        <f>T35*(1+Assumptions!$D$46)</f>
        <v>0</v>
      </c>
      <c r="V35" s="133">
        <f>U35*(1+Assumptions!$D$46)</f>
        <v>0</v>
      </c>
      <c r="W35" s="133">
        <f>V35*(1+Assumptions!$D$46)</f>
        <v>0</v>
      </c>
      <c r="X35" s="133">
        <f>W35*(1+Assumptions!$D$46)</f>
        <v>0</v>
      </c>
      <c r="Y35" s="133">
        <f>X35*(1+Assumptions!$D$46)</f>
        <v>0</v>
      </c>
      <c r="Z35" s="134">
        <f>Y35*(1+Assumptions!$D$46)</f>
        <v>0</v>
      </c>
    </row>
    <row r="36" ht="13.5" customHeight="1">
      <c r="A36" s="99" t="s">
        <v>48</v>
      </c>
      <c r="B36" s="138">
        <f>Assumptions!$C$47</f>
        <v>0</v>
      </c>
      <c r="C36" s="139">
        <f>B36*(1+Assumptions!$D$47)</f>
        <v>0</v>
      </c>
      <c r="D36" s="139">
        <f>C36*(1+Assumptions!$D$47)</f>
        <v>0</v>
      </c>
      <c r="E36" s="139">
        <f>D36*(1+Assumptions!$D$47)</f>
        <v>0</v>
      </c>
      <c r="F36" s="139">
        <f>E36*(1+Assumptions!$D$47)</f>
        <v>0</v>
      </c>
      <c r="G36" s="139">
        <f>F36*(1+Assumptions!$D$47)</f>
        <v>0</v>
      </c>
      <c r="H36" s="139">
        <f>G36*(1+Assumptions!$D$47)</f>
        <v>0</v>
      </c>
      <c r="I36" s="139">
        <f>H36*(1+Assumptions!$D$47)</f>
        <v>0</v>
      </c>
      <c r="J36" s="139">
        <f>I36*(1+Assumptions!$D$47)</f>
        <v>0</v>
      </c>
      <c r="K36" s="139">
        <f>J36*(1+Assumptions!$D$47)</f>
        <v>0</v>
      </c>
      <c r="L36" s="139">
        <f>K36*(1+Assumptions!$D$47)</f>
        <v>0</v>
      </c>
      <c r="M36" s="139">
        <f>L36*(1+Assumptions!$D$47)</f>
        <v>0</v>
      </c>
      <c r="N36" s="139">
        <f>M36*(1+Assumptions!$D$47)</f>
        <v>0</v>
      </c>
      <c r="O36" s="139">
        <f>N36*(1+Assumptions!$D$47)</f>
        <v>0</v>
      </c>
      <c r="P36" s="139">
        <f>O36*(1+Assumptions!$D$47)</f>
        <v>0</v>
      </c>
      <c r="Q36" s="139">
        <f>P36*(1+Assumptions!$D$47)</f>
        <v>0</v>
      </c>
      <c r="R36" s="139">
        <f>Q36*(1+Assumptions!$D$47)</f>
        <v>0</v>
      </c>
      <c r="S36" s="139">
        <f>R36*(1+Assumptions!$D$47)</f>
        <v>0</v>
      </c>
      <c r="T36" s="139">
        <f>S36*(1+Assumptions!$D$47)</f>
        <v>0</v>
      </c>
      <c r="U36" s="139">
        <f>T36*(1+Assumptions!$D$47)</f>
        <v>0</v>
      </c>
      <c r="V36" s="139">
        <f>U36*(1+Assumptions!$D$47)</f>
        <v>0</v>
      </c>
      <c r="W36" s="139">
        <f>V36*(1+Assumptions!$D$47)</f>
        <v>0</v>
      </c>
      <c r="X36" s="139">
        <f>W36*(1+Assumptions!$D$47)</f>
        <v>0</v>
      </c>
      <c r="Y36" s="139">
        <f>X36*(1+Assumptions!$D$47)</f>
        <v>0</v>
      </c>
      <c r="Z36" s="140">
        <f>Y36*(1+Assumptions!$D$47)</f>
        <v>0</v>
      </c>
    </row>
    <row r="37" ht="13.5" customHeight="1">
      <c r="A37" s="158" t="s">
        <v>79</v>
      </c>
      <c r="B37" s="163">
        <f t="shared" ref="B37:Z37" si="10">SUM(B33:B36)</f>
        <v>1100</v>
      </c>
      <c r="C37" s="164">
        <f t="shared" si="10"/>
        <v>1111</v>
      </c>
      <c r="D37" s="164">
        <f t="shared" si="10"/>
        <v>1122.11</v>
      </c>
      <c r="E37" s="164">
        <f t="shared" si="10"/>
        <v>1133.3311</v>
      </c>
      <c r="F37" s="164">
        <f t="shared" si="10"/>
        <v>1144.664411</v>
      </c>
      <c r="G37" s="164">
        <f t="shared" si="10"/>
        <v>1156.111055</v>
      </c>
      <c r="H37" s="164">
        <f t="shared" si="10"/>
        <v>1167.672166</v>
      </c>
      <c r="I37" s="164">
        <f t="shared" si="10"/>
        <v>1179.348887</v>
      </c>
      <c r="J37" s="164">
        <f t="shared" si="10"/>
        <v>1191.142376</v>
      </c>
      <c r="K37" s="164">
        <f t="shared" si="10"/>
        <v>1203.0538</v>
      </c>
      <c r="L37" s="164">
        <f t="shared" si="10"/>
        <v>1215.084338</v>
      </c>
      <c r="M37" s="164">
        <f t="shared" si="10"/>
        <v>1227.235181</v>
      </c>
      <c r="N37" s="164">
        <f t="shared" si="10"/>
        <v>1239.507533</v>
      </c>
      <c r="O37" s="164">
        <f t="shared" si="10"/>
        <v>1251.902608</v>
      </c>
      <c r="P37" s="164">
        <f t="shared" si="10"/>
        <v>1264.421635</v>
      </c>
      <c r="Q37" s="164">
        <f t="shared" si="10"/>
        <v>1277.065851</v>
      </c>
      <c r="R37" s="164">
        <f t="shared" si="10"/>
        <v>1289.836509</v>
      </c>
      <c r="S37" s="164">
        <f t="shared" si="10"/>
        <v>1302.734875</v>
      </c>
      <c r="T37" s="164">
        <f t="shared" si="10"/>
        <v>1315.762223</v>
      </c>
      <c r="U37" s="164">
        <f t="shared" si="10"/>
        <v>1328.919845</v>
      </c>
      <c r="V37" s="164">
        <f t="shared" si="10"/>
        <v>1342.209044</v>
      </c>
      <c r="W37" s="164">
        <f t="shared" si="10"/>
        <v>1355.631134</v>
      </c>
      <c r="X37" s="164">
        <f t="shared" si="10"/>
        <v>1369.187446</v>
      </c>
      <c r="Y37" s="164">
        <f t="shared" si="10"/>
        <v>1382.87932</v>
      </c>
      <c r="Z37" s="165">
        <f t="shared" si="10"/>
        <v>1396.708113</v>
      </c>
    </row>
    <row r="38" ht="13.5" customHeight="1">
      <c r="A38" s="168"/>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5"/>
    </row>
    <row r="39" ht="13.5" customHeight="1">
      <c r="A39" s="141" t="s">
        <v>80</v>
      </c>
      <c r="B39" s="142">
        <f t="shared" ref="B39:Z39" si="11">B12+B17+B30+B37</f>
        <v>51580</v>
      </c>
      <c r="C39" s="142">
        <f t="shared" si="11"/>
        <v>51888.94667</v>
      </c>
      <c r="D39" s="142">
        <f t="shared" si="11"/>
        <v>52203.67465</v>
      </c>
      <c r="E39" s="142">
        <f t="shared" si="11"/>
        <v>52524.33677</v>
      </c>
      <c r="F39" s="142">
        <f t="shared" si="11"/>
        <v>52851.09021</v>
      </c>
      <c r="G39" s="142">
        <f t="shared" si="11"/>
        <v>53184.09662</v>
      </c>
      <c r="H39" s="142">
        <f t="shared" si="11"/>
        <v>53523.52232</v>
      </c>
      <c r="I39" s="142">
        <f t="shared" si="11"/>
        <v>53869.53833</v>
      </c>
      <c r="J39" s="142">
        <f t="shared" si="11"/>
        <v>54222.32063</v>
      </c>
      <c r="K39" s="142">
        <f t="shared" si="11"/>
        <v>54582.05018</v>
      </c>
      <c r="L39" s="142">
        <f t="shared" si="11"/>
        <v>54948.91316</v>
      </c>
      <c r="M39" s="142">
        <f t="shared" si="11"/>
        <v>55323.1011</v>
      </c>
      <c r="N39" s="142">
        <f t="shared" si="11"/>
        <v>55704.81098</v>
      </c>
      <c r="O39" s="142">
        <f t="shared" si="11"/>
        <v>56094.24549</v>
      </c>
      <c r="P39" s="142">
        <f t="shared" si="11"/>
        <v>56491.61311</v>
      </c>
      <c r="Q39" s="142">
        <f t="shared" si="11"/>
        <v>56897.12831</v>
      </c>
      <c r="R39" s="142">
        <f t="shared" si="11"/>
        <v>57311.01174</v>
      </c>
      <c r="S39" s="142">
        <f t="shared" si="11"/>
        <v>57733.4904</v>
      </c>
      <c r="T39" s="142">
        <f t="shared" si="11"/>
        <v>58164.79782</v>
      </c>
      <c r="U39" s="142">
        <f t="shared" si="11"/>
        <v>58605.17424</v>
      </c>
      <c r="V39" s="142">
        <f t="shared" si="11"/>
        <v>59054.86686</v>
      </c>
      <c r="W39" s="142">
        <f t="shared" si="11"/>
        <v>59514.12998</v>
      </c>
      <c r="X39" s="142">
        <f t="shared" si="11"/>
        <v>59983.22523</v>
      </c>
      <c r="Y39" s="142">
        <f t="shared" si="11"/>
        <v>60462.42181</v>
      </c>
      <c r="Z39" s="143">
        <f t="shared" si="11"/>
        <v>60951.99669</v>
      </c>
    </row>
    <row r="40" ht="13.5"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ht="13.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row>
    <row r="42" ht="13.5"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row>
    <row r="43" ht="13.5"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row>
    <row r="44" ht="13.5" customHeight="1">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row>
    <row r="45" ht="13.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row>
    <row r="46" ht="13.5"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row>
    <row r="47" ht="13.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ht="13.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ht="13.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row>
    <row r="50" ht="13.5" customHeigh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ht="13.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ht="13.5" customHeight="1">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ht="13.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row>
    <row r="54" ht="13.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ht="13.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row>
    <row r="56" ht="13.5" customHeight="1">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row>
    <row r="57" ht="13.5" customHeight="1">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row>
    <row r="58" ht="13.5" customHeight="1">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row>
    <row r="59" ht="13.5" customHeight="1">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row>
    <row r="60" ht="13.5" customHeight="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row>
    <row r="61" ht="13.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row>
    <row r="62" ht="13.5" customHeight="1">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row>
    <row r="63" ht="13.5" customHeight="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row>
    <row r="64" ht="13.5" customHeight="1">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row>
    <row r="65" ht="13.5" customHeight="1">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row>
    <row r="66" ht="13.5" customHeight="1">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row>
    <row r="67" ht="13.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row>
    <row r="68" ht="13.5" customHeight="1">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row>
    <row r="69" ht="13.5" customHeight="1">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row>
    <row r="70" ht="13.5" customHeight="1">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row>
    <row r="71" ht="13.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row>
    <row r="72" ht="13.5" customHeigh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row>
    <row r="73" ht="13.5" customHeight="1">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row>
    <row r="74" ht="13.5" customHeight="1">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row>
    <row r="75" ht="13.5" customHeight="1">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row>
    <row r="76" ht="13.5" customHeight="1">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row>
    <row r="77" ht="13.5" customHeight="1">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ht="13.5" customHeight="1">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row>
    <row r="79" ht="13.5"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row>
    <row r="80" ht="13.5"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row>
    <row r="81" ht="13.5"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row>
    <row r="82" ht="13.5"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row>
    <row r="83" ht="13.5"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row>
    <row r="84" ht="13.5"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ht="13.5"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ht="13.5"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row>
    <row r="87" ht="13.5"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row>
    <row r="88" ht="13.5"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row>
    <row r="89" ht="13.5"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row>
    <row r="90" ht="13.5"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row>
    <row r="91" ht="13.5"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row>
    <row r="92" ht="13.5"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row>
    <row r="93" ht="13.5"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ht="13.5"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ht="13.5"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row>
    <row r="96" ht="13.5"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row>
    <row r="97" ht="13.5"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row>
    <row r="98" ht="13.5"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row>
    <row r="99" ht="13.5"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row>
    <row r="100" ht="13.5"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ht="13.5"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ht="13.5"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ht="13.5"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ht="13.5"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ht="13.5"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ht="13.5"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ht="13.5"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ht="13.5"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ht="13.5"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ht="13.5"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ht="13.5"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ht="13.5"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ht="13.5"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ht="13.5"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ht="13.5"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ht="13.5"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ht="13.5"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ht="13.5"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ht="13.5"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ht="13.5"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ht="13.5"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ht="13.5"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ht="13.5"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ht="13.5"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ht="13.5"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ht="13.5"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ht="13.5"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ht="13.5"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ht="13.5"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ht="13.5"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ht="13.5"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ht="13.5"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ht="13.5"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ht="13.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ht="13.5"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ht="13.5"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ht="13.5"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ht="13.5"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ht="13.5"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ht="13.5"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ht="13.5"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ht="13.5" customHeight="1">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ht="13.5" customHeight="1">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ht="13.5" customHeight="1">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ht="13.5" customHeight="1">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ht="13.5" customHeight="1">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ht="13.5" customHeight="1">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ht="13.5" customHeight="1">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ht="13.5" customHeight="1">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ht="13.5" customHeight="1">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ht="13.5" customHeight="1">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ht="13.5" customHeight="1">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ht="13.5" customHeight="1">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ht="13.5" customHeight="1">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ht="13.5" customHeight="1">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ht="13.5" customHeight="1">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ht="13.5" customHeight="1">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ht="13.5" customHeight="1">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ht="13.5" customHeight="1">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ht="13.5" customHeight="1">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ht="13.5" customHeight="1">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ht="13.5" customHeight="1">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ht="13.5" customHeight="1">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ht="13.5" customHeight="1">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ht="13.5" customHeigh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ht="13.5" customHeigh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ht="13.5" customHeight="1">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ht="13.5" customHeight="1">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ht="13.5" customHeight="1">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ht="13.5" customHeight="1">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ht="13.5" customHeight="1">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ht="13.5" customHeight="1">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ht="13.5" customHeight="1">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ht="13.5" customHeight="1">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ht="13.5" customHeight="1">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ht="13.5" customHeight="1">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ht="13.5" customHeight="1">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ht="13.5" customHeight="1">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ht="13.5" customHeight="1">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ht="13.5" customHeight="1">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ht="13.5" customHeight="1">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ht="13.5" customHeight="1">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ht="13.5" customHeight="1">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ht="13.5" customHeight="1">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ht="13.5" customHeight="1">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ht="13.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ht="13.5" customHeight="1">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ht="13.5" customHeight="1">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ht="13.5" customHeight="1">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ht="13.5" customHeight="1">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ht="13.5" customHeight="1">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ht="13.5" customHeight="1">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ht="13.5" customHeight="1">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ht="13.5" customHeight="1">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ht="13.5" customHeight="1">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ht="13.5" customHeight="1">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ht="13.5" customHeight="1">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ht="13.5" customHeight="1">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ht="13.5" customHeight="1">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ht="13.5" customHeight="1">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ht="13.5" customHeight="1">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ht="13.5" customHeight="1">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ht="13.5" customHeight="1">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ht="13.5" customHeight="1">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ht="13.5" customHeight="1">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ht="13.5" customHeight="1">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ht="13.5" customHeight="1">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ht="13.5" customHeight="1">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ht="13.5" customHeight="1">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ht="13.5" customHeight="1">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ht="13.5" customHeight="1">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ht="13.5" customHeight="1">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ht="13.5" customHeight="1">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ht="13.5" customHeight="1">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ht="13.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ht="13.5" customHeight="1">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ht="13.5" customHeight="1">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ht="13.5" customHeight="1">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ht="13.5" customHeight="1">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ht="13.5" customHeight="1">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ht="13.5" customHeight="1">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ht="13.5" customHeight="1">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ht="13.5" customHeight="1">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ht="13.5" customHeight="1">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ht="13.5" customHeight="1">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ht="13.5" customHeight="1">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ht="13.5" customHeight="1">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ht="13.5" customHeight="1">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ht="13.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ht="13.5" customHeight="1">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ht="13.5" customHeight="1">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ht="13.5" customHeight="1">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ht="13.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ht="13.5" customHeight="1">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ht="13.5" customHeight="1">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ht="13.5" customHeight="1">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ht="13.5" customHeight="1">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ht="13.5" customHeight="1">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ht="13.5" customHeight="1">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portrait"/>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29"/>
    <col customWidth="1" min="2" max="2" width="44.29"/>
    <col customWidth="1" min="3" max="27" width="14.43"/>
  </cols>
  <sheetData>
    <row r="1" ht="13.5" customHeight="1">
      <c r="A1" s="73" t="str">
        <f>Assumptions!B11</f>
        <v>Company Name</v>
      </c>
      <c r="B1" s="169"/>
      <c r="C1" s="145"/>
      <c r="D1" s="145"/>
      <c r="E1" s="145"/>
      <c r="F1" s="145"/>
      <c r="G1" s="145"/>
      <c r="H1" s="145"/>
      <c r="I1" s="145"/>
      <c r="J1" s="145"/>
      <c r="K1" s="145"/>
      <c r="L1" s="145"/>
      <c r="M1" s="145"/>
      <c r="N1" s="145"/>
      <c r="O1" s="145"/>
      <c r="P1" s="145"/>
      <c r="Q1" s="145"/>
      <c r="R1" s="145"/>
      <c r="S1" s="145"/>
      <c r="T1" s="145"/>
      <c r="U1" s="145"/>
      <c r="V1" s="145"/>
      <c r="W1" s="145"/>
      <c r="X1" s="145"/>
      <c r="Y1" s="145"/>
      <c r="Z1" s="145"/>
      <c r="AA1" s="145"/>
    </row>
    <row r="2" ht="13.5" customHeight="1">
      <c r="A2" s="73" t="s">
        <v>81</v>
      </c>
      <c r="B2" s="169"/>
      <c r="C2" s="145"/>
      <c r="D2" s="145"/>
      <c r="E2" s="145"/>
      <c r="F2" s="145"/>
      <c r="G2" s="145"/>
      <c r="H2" s="145"/>
      <c r="I2" s="145"/>
      <c r="J2" s="145"/>
      <c r="K2" s="145"/>
      <c r="L2" s="145"/>
      <c r="M2" s="145"/>
      <c r="N2" s="145"/>
      <c r="O2" s="145"/>
      <c r="P2" s="145"/>
      <c r="Q2" s="145"/>
      <c r="R2" s="145"/>
      <c r="S2" s="145"/>
      <c r="T2" s="145"/>
      <c r="U2" s="145"/>
      <c r="V2" s="145"/>
      <c r="W2" s="145"/>
      <c r="X2" s="145"/>
      <c r="Y2" s="145"/>
      <c r="Z2" s="145"/>
      <c r="AA2" s="145"/>
    </row>
    <row r="3" ht="15.75" customHeight="1">
      <c r="A3" s="76" t="str">
        <f>CONCATENATE(B7," - ",Z5)</f>
        <v>Calculation - 2022</v>
      </c>
      <c r="B3" s="169"/>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ht="13.5" customHeight="1">
      <c r="A4" s="77"/>
      <c r="B4" s="170"/>
      <c r="C4" s="145"/>
      <c r="D4" s="128"/>
      <c r="E4" s="128"/>
      <c r="F4" s="128"/>
      <c r="G4" s="128"/>
      <c r="H4" s="128"/>
      <c r="I4" s="128"/>
      <c r="J4" s="128"/>
      <c r="K4" s="128"/>
      <c r="L4" s="128"/>
      <c r="M4" s="128"/>
      <c r="N4" s="128"/>
      <c r="O4" s="128"/>
      <c r="P4" s="128"/>
      <c r="Q4" s="128"/>
      <c r="R4" s="128"/>
      <c r="S4" s="128"/>
      <c r="T4" s="128"/>
      <c r="U4" s="128"/>
      <c r="V4" s="128"/>
      <c r="W4" s="128"/>
      <c r="X4" s="128"/>
      <c r="Y4" s="128"/>
      <c r="Z4" s="128"/>
      <c r="AA4" s="128"/>
    </row>
    <row r="5" ht="15.75" customHeight="1">
      <c r="A5" s="145"/>
      <c r="B5" s="171"/>
      <c r="C5" s="172">
        <f t="shared" ref="C5:AA5" si="1">YEAR(C7)</f>
        <v>2020</v>
      </c>
      <c r="D5" s="79">
        <f t="shared" si="1"/>
        <v>2020</v>
      </c>
      <c r="E5" s="79">
        <f t="shared" si="1"/>
        <v>2020</v>
      </c>
      <c r="F5" s="79">
        <f t="shared" si="1"/>
        <v>2021</v>
      </c>
      <c r="G5" s="79">
        <f t="shared" si="1"/>
        <v>2021</v>
      </c>
      <c r="H5" s="79">
        <f t="shared" si="1"/>
        <v>2021</v>
      </c>
      <c r="I5" s="79">
        <f t="shared" si="1"/>
        <v>2021</v>
      </c>
      <c r="J5" s="79">
        <f t="shared" si="1"/>
        <v>2021</v>
      </c>
      <c r="K5" s="79">
        <f t="shared" si="1"/>
        <v>2021</v>
      </c>
      <c r="L5" s="79">
        <f t="shared" si="1"/>
        <v>2021</v>
      </c>
      <c r="M5" s="79">
        <f t="shared" si="1"/>
        <v>2021</v>
      </c>
      <c r="N5" s="79">
        <f t="shared" si="1"/>
        <v>2021</v>
      </c>
      <c r="O5" s="79">
        <f t="shared" si="1"/>
        <v>2021</v>
      </c>
      <c r="P5" s="79">
        <f t="shared" si="1"/>
        <v>2021</v>
      </c>
      <c r="Q5" s="79">
        <f t="shared" si="1"/>
        <v>2021</v>
      </c>
      <c r="R5" s="79">
        <f t="shared" si="1"/>
        <v>2022</v>
      </c>
      <c r="S5" s="79">
        <f t="shared" si="1"/>
        <v>2022</v>
      </c>
      <c r="T5" s="79">
        <f t="shared" si="1"/>
        <v>2022</v>
      </c>
      <c r="U5" s="79">
        <f t="shared" si="1"/>
        <v>2022</v>
      </c>
      <c r="V5" s="79">
        <f t="shared" si="1"/>
        <v>2022</v>
      </c>
      <c r="W5" s="79">
        <f t="shared" si="1"/>
        <v>2022</v>
      </c>
      <c r="X5" s="79">
        <f t="shared" si="1"/>
        <v>2022</v>
      </c>
      <c r="Y5" s="79">
        <f t="shared" si="1"/>
        <v>2022</v>
      </c>
      <c r="Z5" s="79">
        <f t="shared" si="1"/>
        <v>2022</v>
      </c>
      <c r="AA5" s="80">
        <f t="shared" si="1"/>
        <v>2022</v>
      </c>
    </row>
    <row r="6" ht="15.75" customHeight="1">
      <c r="A6" s="145"/>
      <c r="B6" s="171"/>
      <c r="C6" s="173" t="str">
        <f t="shared" ref="C6:M6" si="2">IF(C7&lt;=TODAY(),"Actual","Projected")</f>
        <v>Actual</v>
      </c>
      <c r="D6" s="84" t="str">
        <f t="shared" si="2"/>
        <v>Actual</v>
      </c>
      <c r="E6" s="84" t="str">
        <f t="shared" si="2"/>
        <v>Actual</v>
      </c>
      <c r="F6" s="84" t="str">
        <f t="shared" si="2"/>
        <v>Actual</v>
      </c>
      <c r="G6" s="84" t="str">
        <f t="shared" si="2"/>
        <v>Actual</v>
      </c>
      <c r="H6" s="84" t="str">
        <f t="shared" si="2"/>
        <v>Actual</v>
      </c>
      <c r="I6" s="84" t="str">
        <f t="shared" si="2"/>
        <v>Actual</v>
      </c>
      <c r="J6" s="84" t="str">
        <f t="shared" si="2"/>
        <v>Actual</v>
      </c>
      <c r="K6" s="84" t="str">
        <f t="shared" si="2"/>
        <v>Actual</v>
      </c>
      <c r="L6" s="84" t="str">
        <f t="shared" si="2"/>
        <v>Actual</v>
      </c>
      <c r="M6" s="84" t="str">
        <f t="shared" si="2"/>
        <v>Actual</v>
      </c>
      <c r="N6" s="84" t="s">
        <v>51</v>
      </c>
      <c r="O6" s="84" t="s">
        <v>51</v>
      </c>
      <c r="P6" s="84" t="s">
        <v>51</v>
      </c>
      <c r="Q6" s="84" t="s">
        <v>51</v>
      </c>
      <c r="R6" s="84" t="s">
        <v>51</v>
      </c>
      <c r="S6" s="84" t="s">
        <v>51</v>
      </c>
      <c r="T6" s="84" t="s">
        <v>51</v>
      </c>
      <c r="U6" s="84" t="s">
        <v>51</v>
      </c>
      <c r="V6" s="84" t="s">
        <v>51</v>
      </c>
      <c r="W6" s="84" t="s">
        <v>51</v>
      </c>
      <c r="X6" s="84" t="s">
        <v>51</v>
      </c>
      <c r="Y6" s="84" t="s">
        <v>51</v>
      </c>
      <c r="Z6" s="84" t="s">
        <v>51</v>
      </c>
      <c r="AA6" s="85" t="s">
        <v>51</v>
      </c>
    </row>
    <row r="7" ht="15.0" customHeight="1">
      <c r="A7" s="174" t="s">
        <v>82</v>
      </c>
      <c r="B7" s="175" t="s">
        <v>83</v>
      </c>
      <c r="C7" s="176">
        <f>Assumptions!$B$15</f>
        <v>44105</v>
      </c>
      <c r="D7" s="177">
        <f t="shared" ref="D7:AA7" si="3">EOMONTH(C7,1)</f>
        <v>44165</v>
      </c>
      <c r="E7" s="177">
        <f t="shared" si="3"/>
        <v>44196</v>
      </c>
      <c r="F7" s="177">
        <f t="shared" si="3"/>
        <v>44227</v>
      </c>
      <c r="G7" s="177">
        <f t="shared" si="3"/>
        <v>44255</v>
      </c>
      <c r="H7" s="177">
        <f t="shared" si="3"/>
        <v>44286</v>
      </c>
      <c r="I7" s="177">
        <f t="shared" si="3"/>
        <v>44316</v>
      </c>
      <c r="J7" s="177">
        <f t="shared" si="3"/>
        <v>44347</v>
      </c>
      <c r="K7" s="177">
        <f t="shared" si="3"/>
        <v>44377</v>
      </c>
      <c r="L7" s="177">
        <f t="shared" si="3"/>
        <v>44408</v>
      </c>
      <c r="M7" s="177">
        <f t="shared" si="3"/>
        <v>44439</v>
      </c>
      <c r="N7" s="177">
        <f t="shared" si="3"/>
        <v>44469</v>
      </c>
      <c r="O7" s="177">
        <f t="shared" si="3"/>
        <v>44500</v>
      </c>
      <c r="P7" s="177">
        <f t="shared" si="3"/>
        <v>44530</v>
      </c>
      <c r="Q7" s="177">
        <f t="shared" si="3"/>
        <v>44561</v>
      </c>
      <c r="R7" s="177">
        <f t="shared" si="3"/>
        <v>44592</v>
      </c>
      <c r="S7" s="177">
        <f t="shared" si="3"/>
        <v>44620</v>
      </c>
      <c r="T7" s="177">
        <f t="shared" si="3"/>
        <v>44651</v>
      </c>
      <c r="U7" s="177">
        <f t="shared" si="3"/>
        <v>44681</v>
      </c>
      <c r="V7" s="177">
        <f t="shared" si="3"/>
        <v>44712</v>
      </c>
      <c r="W7" s="177">
        <f t="shared" si="3"/>
        <v>44742</v>
      </c>
      <c r="X7" s="177">
        <f t="shared" si="3"/>
        <v>44773</v>
      </c>
      <c r="Y7" s="177">
        <f t="shared" si="3"/>
        <v>44804</v>
      </c>
      <c r="Z7" s="177">
        <f t="shared" si="3"/>
        <v>44834</v>
      </c>
      <c r="AA7" s="178">
        <f t="shared" si="3"/>
        <v>44865</v>
      </c>
    </row>
    <row r="8" ht="15.0" customHeight="1">
      <c r="A8" s="179" t="s">
        <v>84</v>
      </c>
      <c r="B8" s="180" t="s">
        <v>85</v>
      </c>
      <c r="C8" s="181">
        <f>IFERROR(('Sales &amp; Marketing Costs'!B39/'SaaS Waterfall'!B10),0)</f>
        <v>12895</v>
      </c>
      <c r="D8" s="164">
        <f>IFERROR(('Sales &amp; Marketing Costs'!C39/'SaaS Waterfall'!C10),0)</f>
        <v>1017.430327</v>
      </c>
      <c r="E8" s="164">
        <f>IFERROR(('Sales &amp; Marketing Costs'!D39/'SaaS Waterfall'!D10),0)</f>
        <v>966.7347158</v>
      </c>
      <c r="F8" s="164">
        <f>IFERROR(('Sales &amp; Marketing Costs'!E39/'SaaS Waterfall'!E10),0)</f>
        <v>921.4795925</v>
      </c>
      <c r="G8" s="164">
        <f>IFERROR(('Sales &amp; Marketing Costs'!F39/'SaaS Waterfall'!F10),0)</f>
        <v>880.8515034</v>
      </c>
      <c r="H8" s="164">
        <f>IFERROR(('Sales &amp; Marketing Costs'!G39/'SaaS Waterfall'!G10),0)</f>
        <v>844.1920099</v>
      </c>
      <c r="I8" s="164">
        <f>IFERROR(('Sales &amp; Marketing Costs'!H39/'SaaS Waterfall'!H10),0)</f>
        <v>798.858542</v>
      </c>
      <c r="J8" s="164">
        <f>IFERROR(('Sales &amp; Marketing Costs'!I39/'SaaS Waterfall'!I10),0)</f>
        <v>758.725892</v>
      </c>
      <c r="K8" s="164">
        <f>IFERROR(('Sales &amp; Marketing Costs'!J39/'SaaS Waterfall'!J10),0)</f>
        <v>722.964275</v>
      </c>
      <c r="L8" s="164">
        <f>IFERROR(('Sales &amp; Marketing Costs'!K39/'SaaS Waterfall'!K10),0)</f>
        <v>690.9120276</v>
      </c>
      <c r="M8" s="164">
        <f>IFERROR(('Sales &amp; Marketing Costs'!L39/'SaaS Waterfall'!L10),0)</f>
        <v>662.0350983</v>
      </c>
      <c r="N8" s="164">
        <f>IFERROR(('Sales &amp; Marketing Costs'!M39/'SaaS Waterfall'!M10),0)</f>
        <v>628.6716034</v>
      </c>
      <c r="O8" s="164">
        <f>IFERROR(('Sales &amp; Marketing Costs'!N39/'SaaS Waterfall'!N10),0)</f>
        <v>605.4870759</v>
      </c>
      <c r="P8" s="164">
        <f>IFERROR(('Sales &amp; Marketing Costs'!O39/'SaaS Waterfall'!O10),0)</f>
        <v>578.2911906</v>
      </c>
      <c r="Q8" s="164">
        <f>IFERROR(('Sales &amp; Marketing Costs'!P39/'SaaS Waterfall'!P10),0)</f>
        <v>548.4622632</v>
      </c>
      <c r="R8" s="164">
        <f>IFERROR(('Sales &amp; Marketing Costs'!Q39/'SaaS Waterfall'!Q10),0)</f>
        <v>526.8252621</v>
      </c>
      <c r="S8" s="164">
        <f>IFERROR(('Sales &amp; Marketing Costs'!R39/'SaaS Waterfall'!R10),0)</f>
        <v>502.7281732</v>
      </c>
      <c r="T8" s="164">
        <f>IFERROR(('Sales &amp; Marketing Costs'!S39/'SaaS Waterfall'!S10),0)</f>
        <v>481.11242</v>
      </c>
      <c r="U8" s="164">
        <f>IFERROR(('Sales &amp; Marketing Costs'!T39/'SaaS Waterfall'!T10),0)</f>
        <v>457.990534</v>
      </c>
      <c r="V8" s="164">
        <f>IFERROR(('Sales &amp; Marketing Costs'!U39/'SaaS Waterfall'!U10),0)</f>
        <v>440.6404078</v>
      </c>
      <c r="W8" s="164">
        <f>IFERROR(('Sales &amp; Marketing Costs'!V39/'SaaS Waterfall'!V10),0)</f>
        <v>421.8204776</v>
      </c>
      <c r="X8" s="164">
        <f>IFERROR(('Sales &amp; Marketing Costs'!W39/'SaaS Waterfall'!W10),0)</f>
        <v>402.1224998</v>
      </c>
      <c r="Y8" s="164">
        <f>IFERROR(('Sales &amp; Marketing Costs'!X39/'SaaS Waterfall'!X10),0)</f>
        <v>384.507854</v>
      </c>
      <c r="Z8" s="164">
        <f>IFERROR(('Sales &amp; Marketing Costs'!Y39/'SaaS Waterfall'!Y10),0)</f>
        <v>368.6733037</v>
      </c>
      <c r="AA8" s="165">
        <f>IFERROR(('Sales &amp; Marketing Costs'!Z39/'SaaS Waterfall'!Z10),0)</f>
        <v>354.3720738</v>
      </c>
    </row>
    <row r="9" ht="15.0" customHeight="1">
      <c r="A9" s="97" t="s">
        <v>86</v>
      </c>
      <c r="B9" s="182" t="s">
        <v>87</v>
      </c>
      <c r="C9" s="183">
        <f>'SaaS Waterfall'!B25/'SaaS Waterfall'!B22</f>
        <v>160000</v>
      </c>
      <c r="D9" s="133">
        <f>'SaaS Waterfall'!C25/'SaaS Waterfall'!C22</f>
        <v>160000</v>
      </c>
      <c r="E9" s="133">
        <f>'SaaS Waterfall'!D25/'SaaS Waterfall'!D22</f>
        <v>160000</v>
      </c>
      <c r="F9" s="133">
        <f>'SaaS Waterfall'!E25/'SaaS Waterfall'!E22</f>
        <v>160000</v>
      </c>
      <c r="G9" s="133">
        <f>'SaaS Waterfall'!F25/'SaaS Waterfall'!F22</f>
        <v>160000</v>
      </c>
      <c r="H9" s="133">
        <f>'SaaS Waterfall'!G25/'SaaS Waterfall'!G22</f>
        <v>160000</v>
      </c>
      <c r="I9" s="133">
        <f>'SaaS Waterfall'!H25/'SaaS Waterfall'!H22</f>
        <v>160000</v>
      </c>
      <c r="J9" s="133">
        <f>'SaaS Waterfall'!I25/'SaaS Waterfall'!I22</f>
        <v>160000</v>
      </c>
      <c r="K9" s="133">
        <f>'SaaS Waterfall'!J25/'SaaS Waterfall'!J22</f>
        <v>160000</v>
      </c>
      <c r="L9" s="133">
        <f>'SaaS Waterfall'!K25/'SaaS Waterfall'!K22</f>
        <v>160000</v>
      </c>
      <c r="M9" s="133">
        <f>'SaaS Waterfall'!L25/'SaaS Waterfall'!L22</f>
        <v>160000</v>
      </c>
      <c r="N9" s="133">
        <f>'SaaS Waterfall'!M25/'SaaS Waterfall'!M22</f>
        <v>160000</v>
      </c>
      <c r="O9" s="133">
        <f>'SaaS Waterfall'!N25/'SaaS Waterfall'!N22</f>
        <v>160000</v>
      </c>
      <c r="P9" s="133">
        <f>'SaaS Waterfall'!O25/'SaaS Waterfall'!O22</f>
        <v>160000</v>
      </c>
      <c r="Q9" s="133">
        <f>'SaaS Waterfall'!P25/'SaaS Waterfall'!P22</f>
        <v>160000</v>
      </c>
      <c r="R9" s="133">
        <f>'SaaS Waterfall'!Q25/'SaaS Waterfall'!Q22</f>
        <v>160000</v>
      </c>
      <c r="S9" s="133">
        <f>'SaaS Waterfall'!R25/'SaaS Waterfall'!R22</f>
        <v>160000</v>
      </c>
      <c r="T9" s="133">
        <f>'SaaS Waterfall'!S25/'SaaS Waterfall'!S22</f>
        <v>160000</v>
      </c>
      <c r="U9" s="133">
        <f>'SaaS Waterfall'!T25/'SaaS Waterfall'!T22</f>
        <v>160000</v>
      </c>
      <c r="V9" s="133">
        <f>'SaaS Waterfall'!U25/'SaaS Waterfall'!U22</f>
        <v>160000</v>
      </c>
      <c r="W9" s="133">
        <f>'SaaS Waterfall'!V25/'SaaS Waterfall'!V22</f>
        <v>160000</v>
      </c>
      <c r="X9" s="133">
        <f>'SaaS Waterfall'!W25/'SaaS Waterfall'!W22</f>
        <v>160000</v>
      </c>
      <c r="Y9" s="133">
        <f>'SaaS Waterfall'!X25/'SaaS Waterfall'!X22</f>
        <v>160000</v>
      </c>
      <c r="Z9" s="133">
        <f>'SaaS Waterfall'!Y25/'SaaS Waterfall'!Y22</f>
        <v>160000</v>
      </c>
      <c r="AA9" s="134">
        <f>'SaaS Waterfall'!Z25/'SaaS Waterfall'!Z22</f>
        <v>160000</v>
      </c>
    </row>
    <row r="10" ht="30.0" customHeight="1">
      <c r="A10" s="184" t="s">
        <v>88</v>
      </c>
      <c r="C10" s="185" t="s">
        <v>89</v>
      </c>
      <c r="D10" s="186">
        <f>(('SaaS Waterfall'!C34-'SaaS Waterfall'!B34)*12)/'Sales &amp; Marketing Costs'!B39</f>
        <v>14.50174486</v>
      </c>
      <c r="E10" s="186">
        <f>(('SaaS Waterfall'!D34-'SaaS Waterfall'!C34)*12)/'Sales &amp; Marketing Costs'!C39</f>
        <v>15.34045401</v>
      </c>
      <c r="F10" s="186">
        <f>(('SaaS Waterfall'!E34-'SaaS Waterfall'!D34)*12)/'Sales &amp; Marketing Costs'!D39</f>
        <v>16.16744426</v>
      </c>
      <c r="G10" s="186">
        <f>(('SaaS Waterfall'!F34-'SaaS Waterfall'!E34)*12)/'Sales &amp; Marketing Costs'!E39</f>
        <v>16.98260378</v>
      </c>
      <c r="H10" s="186">
        <f>(('SaaS Waterfall'!G34-'SaaS Waterfall'!F34)*12)/'Sales &amp; Marketing Costs'!F39</f>
        <v>17.78582043</v>
      </c>
      <c r="I10" s="186">
        <f>(('SaaS Waterfall'!H34-'SaaS Waterfall'!G34)*12)/'Sales &amp; Marketing Costs'!G39</f>
        <v>18.87782371</v>
      </c>
      <c r="J10" s="186">
        <f>(('SaaS Waterfall'!I34-'SaaS Waterfall'!H34)*12)/'Sales &amp; Marketing Costs'!H39</f>
        <v>19.95384373</v>
      </c>
      <c r="K10" s="186">
        <f>(('SaaS Waterfall'!J34-'SaaS Waterfall'!I34)*12)/'Sales &amp; Marketing Costs'!I39</f>
        <v>21.01373123</v>
      </c>
      <c r="L10" s="186">
        <f>(('SaaS Waterfall'!K34-'SaaS Waterfall'!J34)*12)/'Sales &amp; Marketing Costs'!J39</f>
        <v>22.05733702</v>
      </c>
      <c r="M10" s="186">
        <f>(('SaaS Waterfall'!L34-'SaaS Waterfall'!K34)*12)/'Sales &amp; Marketing Costs'!K39</f>
        <v>23.08451214</v>
      </c>
      <c r="N10" s="186">
        <f>(('SaaS Waterfall'!M34-'SaaS Waterfall'!L34)*12)/'Sales &amp; Marketing Costs'!L39</f>
        <v>24.13878499</v>
      </c>
      <c r="O10" s="186">
        <f>(('SaaS Waterfall'!N34-'SaaS Waterfall'!M34)*12)/'Sales &amp; Marketing Costs'!M39</f>
        <v>25.37818691</v>
      </c>
      <c r="P10" s="186">
        <f>(('SaaS Waterfall'!O34-'SaaS Waterfall'!N34)*12)/'Sales &amp; Marketing Costs'!N39</f>
        <v>26.64042789</v>
      </c>
      <c r="Q10" s="186">
        <f>(('SaaS Waterfall'!P34-'SaaS Waterfall'!O34)*12)/'Sales &amp; Marketing Costs'!O39</f>
        <v>28.16688211</v>
      </c>
      <c r="R10" s="186">
        <f>(('SaaS Waterfall'!Q34-'SaaS Waterfall'!P34)*12)/'Sales &amp; Marketing Costs'!P39</f>
        <v>29.38489288</v>
      </c>
      <c r="S10" s="186">
        <f>(('SaaS Waterfall'!R34-'SaaS Waterfall'!Q34)*12)/'Sales &amp; Marketing Costs'!Q39</f>
        <v>30.86271754</v>
      </c>
      <c r="T10" s="186">
        <f>(('SaaS Waterfall'!S34-'SaaS Waterfall'!R34)*12)/'Sales &amp; Marketing Costs'!R39</f>
        <v>32.31490675</v>
      </c>
      <c r="U10" s="186">
        <f>(('SaaS Waterfall'!T34-'SaaS Waterfall'!S34)*12)/'Sales &amp; Marketing Costs'!S39</f>
        <v>34.0183832</v>
      </c>
      <c r="V10" s="186">
        <f>(('SaaS Waterfall'!U34-'SaaS Waterfall'!T34)*12)/'Sales &amp; Marketing Costs'!T39</f>
        <v>35.41661069</v>
      </c>
      <c r="W10" s="186">
        <f>(('SaaS Waterfall'!V34-'SaaS Waterfall'!U34)*12)/'Sales &amp; Marketing Costs'!U39</f>
        <v>37.06157397</v>
      </c>
      <c r="X10" s="186">
        <f>(('SaaS Waterfall'!W34-'SaaS Waterfall'!V34)*12)/'Sales &amp; Marketing Costs'!V39</f>
        <v>38.94683237</v>
      </c>
      <c r="Y10" s="186">
        <f>(('SaaS Waterfall'!X34-'SaaS Waterfall'!W34)*12)/'Sales &amp; Marketing Costs'!W39</f>
        <v>40.79703427</v>
      </c>
      <c r="Z10" s="186">
        <f>(('SaaS Waterfall'!Y34-'SaaS Waterfall'!X34)*12)/'Sales &amp; Marketing Costs'!X39</f>
        <v>42.61191342</v>
      </c>
      <c r="AA10" s="187">
        <f>(('SaaS Waterfall'!Z34-'SaaS Waterfall'!Y34)*12)/'Sales &amp; Marketing Costs'!Y39</f>
        <v>44.39120895</v>
      </c>
    </row>
    <row r="11" ht="30.0" customHeight="1">
      <c r="A11" s="184" t="s">
        <v>90</v>
      </c>
      <c r="B11" s="182" t="s">
        <v>91</v>
      </c>
      <c r="C11" s="185" t="s">
        <v>89</v>
      </c>
      <c r="D11" s="188" t="s">
        <v>89</v>
      </c>
      <c r="E11" s="188" t="s">
        <v>89</v>
      </c>
      <c r="F11" s="188" t="s">
        <v>89</v>
      </c>
      <c r="G11" s="188" t="s">
        <v>89</v>
      </c>
      <c r="H11" s="130">
        <f>((SUM('SaaS Waterfall'!E34:G34)-SUM('SaaS Waterfall'!B34:D34))*4)/(SUM('Sales &amp; Marketing Costs'!B39:D39))</f>
        <v>16.26490245</v>
      </c>
      <c r="I11" s="130">
        <f>((SUM('SaaS Waterfall'!F34:H34)-SUM('SaaS Waterfall'!C34:E34))*4)/(SUM('Sales &amp; Marketing Costs'!C39:E39))</f>
        <v>17.1203257</v>
      </c>
      <c r="J11" s="130">
        <f>((SUM('SaaS Waterfall'!G34:I34)-SUM('SaaS Waterfall'!D34:F34))*4)/(SUM('Sales &amp; Marketing Costs'!D39:F39))</f>
        <v>18.03115581</v>
      </c>
      <c r="K11" s="130">
        <f>((SUM('SaaS Waterfall'!H34:J34)-SUM('SaaS Waterfall'!E34:G34))*4)/(SUM('Sales &amp; Marketing Costs'!E39:G39))</f>
        <v>19.02965691</v>
      </c>
      <c r="L11" s="130">
        <f>((SUM('SaaS Waterfall'!I34:K34)-SUM('SaaS Waterfall'!F34:H34))*4)/(SUM('Sales &amp; Marketing Costs'!F39:H39))</f>
        <v>20.08038306</v>
      </c>
      <c r="M11" s="130">
        <f>((SUM('SaaS Waterfall'!J34:L34)-SUM('SaaS Waterfall'!G34:I34))*4)/(SUM('Sales &amp; Marketing Costs'!G39:I39))</f>
        <v>21.14871167</v>
      </c>
      <c r="N11" s="130">
        <f>((SUM('SaaS Waterfall'!K34:M34)-SUM('SaaS Waterfall'!H34:J34))*4)/(SUM('Sales &amp; Marketing Costs'!H39:J39))</f>
        <v>22.20580722</v>
      </c>
      <c r="O11" s="130">
        <f>((SUM('SaaS Waterfall'!L34:N34)-SUM('SaaS Waterfall'!I34:K34))*4)/(SUM('Sales &amp; Marketing Costs'!I39:K39))</f>
        <v>23.2792914</v>
      </c>
      <c r="P11" s="130">
        <f>((SUM('SaaS Waterfall'!M34:O34)-SUM('SaaS Waterfall'!J34:L34))*4)/(SUM('Sales &amp; Marketing Costs'!J39:L39))</f>
        <v>24.40093558</v>
      </c>
      <c r="Q11" s="130">
        <f>((SUM('SaaS Waterfall'!N34:P34)-SUM('SaaS Waterfall'!K34:M34))*4)/(SUM('Sales &amp; Marketing Costs'!K39:M39))</f>
        <v>25.62427976</v>
      </c>
      <c r="R11" s="130">
        <f>((SUM('SaaS Waterfall'!O34:Q34)-SUM('SaaS Waterfall'!L34:N34))*4)/(SUM('Sales &amp; Marketing Costs'!L39:N39))</f>
        <v>26.92424074</v>
      </c>
      <c r="S11" s="130">
        <f>((SUM('SaaS Waterfall'!P34:R34)-SUM('SaaS Waterfall'!M34:O34))*4)/(SUM('Sales &amp; Marketing Costs'!M39:O39))</f>
        <v>28.2986613</v>
      </c>
      <c r="T11" s="130">
        <f>((SUM('SaaS Waterfall'!Q34:S34)-SUM('SaaS Waterfall'!N34:P34))*4)/(SUM('Sales &amp; Marketing Costs'!N39:P39))</f>
        <v>29.68673196</v>
      </c>
      <c r="U11" s="130">
        <f>((SUM('SaaS Waterfall'!R34:T34)-SUM('SaaS Waterfall'!O34:Q34))*4)/(SUM('Sales &amp; Marketing Costs'!O39:Q39))</f>
        <v>31.14570237</v>
      </c>
      <c r="V11" s="130">
        <f>((SUM('SaaS Waterfall'!S34:U34)-SUM('SaaS Waterfall'!P34:R34))*4)/(SUM('Sales &amp; Marketing Costs'!P39:R39))</f>
        <v>32.6421093</v>
      </c>
      <c r="W11" s="130">
        <f>((SUM('SaaS Waterfall'!T34:V34)-SUM('SaaS Waterfall'!Q34:S34))*4)/(SUM('Sales &amp; Marketing Costs'!Q39:S39))</f>
        <v>34.20540632</v>
      </c>
      <c r="X11" s="130">
        <f>((SUM('SaaS Waterfall'!U34:W34)-SUM('SaaS Waterfall'!R34:T34))*4)/(SUM('Sales &amp; Marketing Costs'!R39:T39))</f>
        <v>35.80254256</v>
      </c>
      <c r="Y11" s="130">
        <f>((SUM('SaaS Waterfall'!V34:X34)-SUM('SaaS Waterfall'!S34:U34))*4)/(SUM('Sales &amp; Marketing Costs'!S39:U39))</f>
        <v>37.49304784</v>
      </c>
      <c r="Z11" s="130">
        <f>((SUM('SaaS Waterfall'!W34:Y34)-SUM('SaaS Waterfall'!T34:V34))*4)/(SUM('Sales &amp; Marketing Costs'!T39:V39))</f>
        <v>39.27393522</v>
      </c>
      <c r="AA11" s="131">
        <f>((SUM('SaaS Waterfall'!X34:Z34)-SUM('SaaS Waterfall'!U34:W34))*4)/(SUM('Sales &amp; Marketing Costs'!U39:W39))</f>
        <v>41.11208736</v>
      </c>
    </row>
    <row r="12" ht="13.5" customHeight="1">
      <c r="A12" s="145"/>
      <c r="B12" s="170"/>
      <c r="C12" s="145"/>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row>
    <row r="13" ht="13.5" customHeight="1">
      <c r="A13" s="145"/>
      <c r="B13" s="170"/>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row>
    <row r="14" ht="13.5" customHeight="1">
      <c r="A14" s="145"/>
      <c r="B14" s="170"/>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row>
    <row r="15" ht="13.5" customHeight="1">
      <c r="A15" s="145"/>
      <c r="B15" s="170"/>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row>
    <row r="16" ht="13.5" customHeight="1">
      <c r="A16" s="145"/>
      <c r="B16" s="170"/>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row>
    <row r="17" ht="13.5" customHeight="1">
      <c r="A17" s="145"/>
      <c r="B17" s="170"/>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row>
    <row r="18" ht="13.5" customHeight="1">
      <c r="A18" s="145"/>
      <c r="B18" s="170"/>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row>
    <row r="19" ht="13.5" customHeight="1">
      <c r="A19" s="145"/>
      <c r="B19" s="170"/>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row>
    <row r="20" ht="13.5" customHeight="1">
      <c r="A20" s="145"/>
      <c r="B20" s="170"/>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row>
    <row r="21" ht="13.5" customHeight="1">
      <c r="A21" s="145"/>
      <c r="B21" s="170"/>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row>
    <row r="22" ht="13.5" customHeight="1">
      <c r="A22" s="145"/>
      <c r="B22" s="170"/>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row>
    <row r="23" ht="13.5" customHeight="1">
      <c r="A23" s="145"/>
      <c r="B23" s="17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row>
    <row r="24" ht="13.5" customHeight="1">
      <c r="A24" s="145"/>
      <c r="B24" s="17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row>
    <row r="25" ht="13.5" customHeight="1">
      <c r="A25" s="145"/>
      <c r="B25" s="17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row>
    <row r="26" ht="13.5" customHeight="1">
      <c r="A26" s="145"/>
      <c r="B26" s="17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row>
    <row r="27" ht="13.5" customHeight="1">
      <c r="A27" s="145"/>
      <c r="B27" s="17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row>
    <row r="28" ht="13.5" customHeight="1">
      <c r="A28" s="145"/>
      <c r="B28" s="17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row>
    <row r="29" ht="13.5" customHeight="1">
      <c r="A29" s="145"/>
      <c r="B29" s="17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row>
    <row r="30" ht="13.5" customHeight="1">
      <c r="A30" s="145"/>
      <c r="B30" s="17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row>
    <row r="31" ht="13.5" customHeight="1">
      <c r="A31" s="145"/>
      <c r="B31" s="17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row>
    <row r="32" ht="13.5" customHeight="1">
      <c r="A32" s="145"/>
      <c r="B32" s="17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ht="13.5" customHeight="1">
      <c r="A33" s="145"/>
      <c r="B33" s="17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row>
    <row r="34" ht="13.5" customHeight="1">
      <c r="A34" s="145"/>
      <c r="B34" s="170"/>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row>
    <row r="35" ht="13.5" customHeight="1">
      <c r="A35" s="145"/>
      <c r="B35" s="170"/>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row>
    <row r="36" ht="13.5" customHeight="1">
      <c r="A36" s="145"/>
      <c r="B36" s="170"/>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row>
    <row r="37" ht="13.5" customHeight="1">
      <c r="A37" s="145"/>
      <c r="B37" s="170"/>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row>
    <row r="38" ht="13.5" customHeight="1">
      <c r="A38" s="145"/>
      <c r="B38" s="170"/>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row>
    <row r="39" ht="13.5" customHeight="1">
      <c r="A39" s="145"/>
      <c r="B39" s="170"/>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row>
    <row r="40" ht="13.5" customHeight="1">
      <c r="A40" s="145"/>
      <c r="B40" s="170"/>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row>
    <row r="41" ht="13.5" customHeight="1">
      <c r="A41" s="145"/>
      <c r="B41" s="170"/>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row>
    <row r="42" ht="13.5" customHeight="1">
      <c r="A42" s="145"/>
      <c r="B42" s="170"/>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row>
    <row r="43" ht="13.5" customHeight="1">
      <c r="A43" s="145"/>
      <c r="B43" s="170"/>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row>
    <row r="44" ht="13.5" customHeight="1">
      <c r="A44" s="145"/>
      <c r="B44" s="170"/>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row>
    <row r="45" ht="13.5" customHeight="1">
      <c r="A45" s="145"/>
      <c r="B45" s="170"/>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row>
    <row r="46" ht="13.5" customHeight="1">
      <c r="A46" s="145"/>
      <c r="B46" s="170"/>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row>
    <row r="47" ht="13.5" customHeight="1">
      <c r="A47" s="145"/>
      <c r="B47" s="170"/>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row>
    <row r="48" ht="13.5" customHeight="1">
      <c r="A48" s="145"/>
      <c r="B48" s="170"/>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row>
    <row r="49" ht="13.5" customHeight="1">
      <c r="A49" s="145"/>
      <c r="B49" s="17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row>
    <row r="50" ht="13.5" customHeight="1">
      <c r="A50" s="145"/>
      <c r="B50" s="170"/>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row>
    <row r="51" ht="13.5" customHeight="1">
      <c r="A51" s="145"/>
      <c r="B51" s="170"/>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row>
    <row r="52" ht="13.5" customHeight="1">
      <c r="A52" s="145"/>
      <c r="B52" s="170"/>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row>
    <row r="53" ht="13.5" customHeight="1">
      <c r="A53" s="145"/>
      <c r="B53" s="170"/>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row>
    <row r="54" ht="13.5" customHeight="1">
      <c r="A54" s="145"/>
      <c r="B54" s="170"/>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row>
    <row r="55" ht="13.5" customHeight="1">
      <c r="A55" s="145"/>
      <c r="B55" s="170"/>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row>
    <row r="56" ht="13.5" customHeight="1">
      <c r="A56" s="145"/>
      <c r="B56" s="170"/>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row>
    <row r="57" ht="13.5" customHeight="1">
      <c r="A57" s="145"/>
      <c r="B57" s="170"/>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row>
    <row r="58" ht="13.5" customHeight="1">
      <c r="A58" s="145"/>
      <c r="B58" s="170"/>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row>
    <row r="59" ht="13.5" customHeight="1">
      <c r="A59" s="145"/>
      <c r="B59" s="170"/>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row>
    <row r="60" ht="13.5" customHeight="1">
      <c r="A60" s="145"/>
      <c r="B60" s="170"/>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row>
    <row r="61" ht="13.5" customHeight="1">
      <c r="A61" s="145"/>
      <c r="B61" s="170"/>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row>
    <row r="62" ht="13.5" customHeight="1">
      <c r="A62" s="145"/>
      <c r="B62" s="170"/>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row>
    <row r="63" ht="13.5" customHeight="1">
      <c r="A63" s="145"/>
      <c r="B63" s="170"/>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row>
    <row r="64" ht="13.5" customHeight="1">
      <c r="A64" s="145"/>
      <c r="B64" s="170"/>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row>
    <row r="65" ht="13.5" customHeight="1">
      <c r="A65" s="145"/>
      <c r="B65" s="170"/>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row>
    <row r="66" ht="13.5" customHeight="1">
      <c r="A66" s="145"/>
      <c r="B66" s="170"/>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row>
    <row r="67" ht="13.5" customHeight="1">
      <c r="A67" s="145"/>
      <c r="B67" s="170"/>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row>
    <row r="68" ht="13.5" customHeight="1">
      <c r="A68" s="145"/>
      <c r="B68" s="170"/>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row>
    <row r="69" ht="13.5" customHeight="1">
      <c r="A69" s="145"/>
      <c r="B69" s="170"/>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row>
    <row r="70" ht="13.5" customHeight="1">
      <c r="A70" s="145"/>
      <c r="B70" s="170"/>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row>
    <row r="71" ht="13.5" customHeight="1">
      <c r="A71" s="145"/>
      <c r="B71" s="170"/>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row>
    <row r="72" ht="13.5" customHeight="1">
      <c r="A72" s="145"/>
      <c r="B72" s="170"/>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row>
    <row r="73" ht="13.5" customHeight="1">
      <c r="A73" s="145"/>
      <c r="B73" s="170"/>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row>
    <row r="74" ht="13.5" customHeight="1">
      <c r="A74" s="145"/>
      <c r="B74" s="170"/>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row>
    <row r="75" ht="13.5" customHeight="1">
      <c r="A75" s="145"/>
      <c r="B75" s="170"/>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row>
    <row r="76" ht="13.5" customHeight="1">
      <c r="A76" s="145"/>
      <c r="B76" s="170"/>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row>
    <row r="77" ht="13.5" customHeight="1">
      <c r="A77" s="145"/>
      <c r="B77" s="170"/>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row>
    <row r="78" ht="13.5" customHeight="1">
      <c r="A78" s="145"/>
      <c r="B78" s="170"/>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row>
    <row r="79" ht="13.5" customHeight="1">
      <c r="A79" s="145"/>
      <c r="B79" s="170"/>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row>
    <row r="80" ht="13.5" customHeight="1">
      <c r="A80" s="145"/>
      <c r="B80" s="170"/>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row>
    <row r="81" ht="13.5" customHeight="1">
      <c r="A81" s="145"/>
      <c r="B81" s="170"/>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row>
    <row r="82" ht="13.5" customHeight="1">
      <c r="A82" s="145"/>
      <c r="B82" s="170"/>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row>
    <row r="83" ht="13.5" customHeight="1">
      <c r="A83" s="145"/>
      <c r="B83" s="170"/>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row>
    <row r="84" ht="13.5" customHeight="1">
      <c r="A84" s="145"/>
      <c r="B84" s="170"/>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row>
    <row r="85" ht="13.5" customHeight="1">
      <c r="A85" s="145"/>
      <c r="B85" s="170"/>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row>
    <row r="86" ht="13.5" customHeight="1">
      <c r="A86" s="145"/>
      <c r="B86" s="170"/>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row>
    <row r="87" ht="13.5" customHeight="1">
      <c r="A87" s="145"/>
      <c r="B87" s="170"/>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row>
    <row r="88" ht="13.5" customHeight="1">
      <c r="A88" s="145"/>
      <c r="B88" s="170"/>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row>
    <row r="89" ht="13.5" customHeight="1">
      <c r="A89" s="145"/>
      <c r="B89" s="170"/>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row>
    <row r="90" ht="13.5" customHeight="1">
      <c r="A90" s="145"/>
      <c r="B90" s="170"/>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row>
    <row r="91" ht="13.5" customHeight="1">
      <c r="A91" s="145"/>
      <c r="B91" s="170"/>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row>
    <row r="92" ht="13.5" customHeight="1">
      <c r="A92" s="145"/>
      <c r="B92" s="170"/>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row>
    <row r="93" ht="13.5" customHeight="1">
      <c r="A93" s="145"/>
      <c r="B93" s="170"/>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row>
    <row r="94" ht="13.5" customHeight="1">
      <c r="A94" s="145"/>
      <c r="B94" s="170"/>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row>
    <row r="95" ht="13.5" customHeight="1">
      <c r="A95" s="145"/>
      <c r="B95" s="170"/>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row>
    <row r="96" ht="13.5" customHeight="1">
      <c r="A96" s="145"/>
      <c r="B96" s="170"/>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row>
    <row r="97" ht="13.5" customHeight="1">
      <c r="A97" s="145"/>
      <c r="B97" s="170"/>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row>
    <row r="98" ht="13.5" customHeight="1">
      <c r="A98" s="145"/>
      <c r="B98" s="170"/>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row>
    <row r="99" ht="13.5" customHeight="1">
      <c r="A99" s="145"/>
      <c r="B99" s="170"/>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row>
    <row r="100" ht="13.5" customHeight="1">
      <c r="A100" s="145"/>
      <c r="B100" s="170"/>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row>
    <row r="101" ht="13.5" customHeight="1">
      <c r="A101" s="145"/>
      <c r="B101" s="170"/>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row>
    <row r="102" ht="13.5" customHeight="1">
      <c r="A102" s="145"/>
      <c r="B102" s="170"/>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row>
    <row r="103" ht="13.5" customHeight="1">
      <c r="A103" s="145"/>
      <c r="B103" s="170"/>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row>
    <row r="104" ht="13.5" customHeight="1">
      <c r="A104" s="145"/>
      <c r="B104" s="170"/>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row>
    <row r="105" ht="13.5" customHeight="1">
      <c r="A105" s="145"/>
      <c r="B105" s="170"/>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row>
    <row r="106" ht="13.5" customHeight="1">
      <c r="A106" s="145"/>
      <c r="B106" s="170"/>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row>
    <row r="107" ht="13.5" customHeight="1">
      <c r="A107" s="145"/>
      <c r="B107" s="170"/>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row>
    <row r="108" ht="13.5" customHeight="1">
      <c r="A108" s="145"/>
      <c r="B108" s="170"/>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row>
    <row r="109" ht="13.5" customHeight="1">
      <c r="A109" s="145"/>
      <c r="B109" s="170"/>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row>
    <row r="110" ht="13.5" customHeight="1">
      <c r="A110" s="145"/>
      <c r="B110" s="170"/>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row>
    <row r="111" ht="13.5" customHeight="1">
      <c r="A111" s="145"/>
      <c r="B111" s="170"/>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row>
    <row r="112" ht="13.5" customHeight="1">
      <c r="A112" s="145"/>
      <c r="B112" s="170"/>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row>
    <row r="113" ht="13.5" customHeight="1">
      <c r="A113" s="145"/>
      <c r="B113" s="170"/>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row>
    <row r="114" ht="13.5" customHeight="1">
      <c r="A114" s="145"/>
      <c r="B114" s="170"/>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row>
    <row r="115" ht="13.5" customHeight="1">
      <c r="A115" s="145"/>
      <c r="B115" s="170"/>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row>
    <row r="116" ht="13.5" customHeight="1">
      <c r="A116" s="145"/>
      <c r="B116" s="170"/>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row>
    <row r="117" ht="13.5" customHeight="1">
      <c r="A117" s="145"/>
      <c r="B117" s="170"/>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row>
    <row r="118" ht="13.5" customHeight="1">
      <c r="A118" s="145"/>
      <c r="B118" s="170"/>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row>
    <row r="119" ht="13.5" customHeight="1">
      <c r="A119" s="145"/>
      <c r="B119" s="170"/>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row>
    <row r="120" ht="13.5" customHeight="1">
      <c r="A120" s="145"/>
      <c r="B120" s="170"/>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row>
    <row r="121" ht="13.5" customHeight="1">
      <c r="A121" s="145"/>
      <c r="B121" s="170"/>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row>
    <row r="122" ht="13.5" customHeight="1">
      <c r="A122" s="145"/>
      <c r="B122" s="170"/>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row>
    <row r="123" ht="13.5" customHeight="1">
      <c r="A123" s="145"/>
      <c r="B123" s="170"/>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row>
    <row r="124" ht="13.5" customHeight="1">
      <c r="A124" s="145"/>
      <c r="B124" s="170"/>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row>
    <row r="125" ht="13.5" customHeight="1">
      <c r="A125" s="145"/>
      <c r="B125" s="170"/>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row>
    <row r="126" ht="13.5" customHeight="1">
      <c r="A126" s="145"/>
      <c r="B126" s="170"/>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row>
    <row r="127" ht="13.5" customHeight="1">
      <c r="A127" s="145"/>
      <c r="B127" s="170"/>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row>
    <row r="128" ht="13.5" customHeight="1">
      <c r="A128" s="145"/>
      <c r="B128" s="170"/>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row>
    <row r="129" ht="13.5" customHeight="1">
      <c r="A129" s="145"/>
      <c r="B129" s="170"/>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row>
    <row r="130" ht="13.5" customHeight="1">
      <c r="A130" s="145"/>
      <c r="B130" s="170"/>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row>
    <row r="131" ht="13.5" customHeight="1">
      <c r="A131" s="145"/>
      <c r="B131" s="170"/>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row>
    <row r="132" ht="13.5" customHeight="1">
      <c r="A132" s="145"/>
      <c r="B132" s="170"/>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row>
    <row r="133" ht="13.5" customHeight="1">
      <c r="A133" s="145"/>
      <c r="B133" s="170"/>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row>
    <row r="134" ht="13.5" customHeight="1">
      <c r="A134" s="145"/>
      <c r="B134" s="170"/>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row>
    <row r="135" ht="13.5" customHeight="1">
      <c r="A135" s="145"/>
      <c r="B135" s="170"/>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row>
    <row r="136" ht="13.5" customHeight="1">
      <c r="A136" s="145"/>
      <c r="B136" s="170"/>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row>
    <row r="137" ht="13.5" customHeight="1">
      <c r="A137" s="145"/>
      <c r="B137" s="170"/>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row>
    <row r="138" ht="13.5" customHeight="1">
      <c r="A138" s="145"/>
      <c r="B138" s="170"/>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row>
    <row r="139" ht="13.5" customHeight="1">
      <c r="A139" s="145"/>
      <c r="B139" s="170"/>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row>
    <row r="140" ht="13.5" customHeight="1">
      <c r="A140" s="145"/>
      <c r="B140" s="170"/>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row>
    <row r="141" ht="13.5" customHeight="1">
      <c r="A141" s="145"/>
      <c r="B141" s="170"/>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row>
    <row r="142" ht="13.5" customHeight="1">
      <c r="A142" s="145"/>
      <c r="B142" s="170"/>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row>
    <row r="143" ht="13.5" customHeight="1">
      <c r="A143" s="145"/>
      <c r="B143" s="170"/>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row>
    <row r="144" ht="13.5" customHeight="1">
      <c r="A144" s="145"/>
      <c r="B144" s="170"/>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row>
    <row r="145" ht="13.5" customHeight="1">
      <c r="A145" s="145"/>
      <c r="B145" s="170"/>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row>
    <row r="146" ht="13.5" customHeight="1">
      <c r="A146" s="145"/>
      <c r="B146" s="170"/>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row>
    <row r="147" ht="13.5" customHeight="1">
      <c r="A147" s="145"/>
      <c r="B147" s="170"/>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row>
    <row r="148" ht="13.5" customHeight="1">
      <c r="A148" s="145"/>
      <c r="B148" s="170"/>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row>
    <row r="149" ht="13.5" customHeight="1">
      <c r="A149" s="145"/>
      <c r="B149" s="170"/>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row>
    <row r="150" ht="13.5" customHeight="1">
      <c r="A150" s="145"/>
      <c r="B150" s="170"/>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row>
    <row r="151" ht="13.5" customHeight="1">
      <c r="A151" s="145"/>
      <c r="B151" s="170"/>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row>
    <row r="152" ht="13.5" customHeight="1">
      <c r="A152" s="145"/>
      <c r="B152" s="170"/>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row>
    <row r="153" ht="13.5" customHeight="1">
      <c r="A153" s="145"/>
      <c r="B153" s="170"/>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row>
    <row r="154" ht="13.5" customHeight="1">
      <c r="A154" s="145"/>
      <c r="B154" s="170"/>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row>
    <row r="155" ht="13.5" customHeight="1">
      <c r="A155" s="145"/>
      <c r="B155" s="170"/>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row>
    <row r="156" ht="13.5" customHeight="1">
      <c r="A156" s="145"/>
      <c r="B156" s="170"/>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row>
    <row r="157" ht="13.5" customHeight="1">
      <c r="A157" s="145"/>
      <c r="B157" s="170"/>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row>
    <row r="158" ht="13.5" customHeight="1">
      <c r="A158" s="145"/>
      <c r="B158" s="170"/>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row>
    <row r="159" ht="13.5" customHeight="1">
      <c r="A159" s="145"/>
      <c r="B159" s="170"/>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row>
    <row r="160" ht="13.5" customHeight="1">
      <c r="A160" s="145"/>
      <c r="B160" s="170"/>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row>
    <row r="161" ht="13.5" customHeight="1">
      <c r="A161" s="145"/>
      <c r="B161" s="170"/>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row>
    <row r="162" ht="13.5" customHeight="1">
      <c r="A162" s="145"/>
      <c r="B162" s="170"/>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row>
    <row r="163" ht="13.5" customHeight="1">
      <c r="A163" s="145"/>
      <c r="B163" s="170"/>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row>
    <row r="164" ht="13.5" customHeight="1">
      <c r="A164" s="145"/>
      <c r="B164" s="170"/>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row>
    <row r="165" ht="13.5" customHeight="1">
      <c r="A165" s="145"/>
      <c r="B165" s="170"/>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row>
    <row r="166" ht="13.5" customHeight="1">
      <c r="A166" s="145"/>
      <c r="B166" s="170"/>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row>
    <row r="167" ht="13.5" customHeight="1">
      <c r="A167" s="145"/>
      <c r="B167" s="170"/>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row>
    <row r="168" ht="13.5" customHeight="1">
      <c r="A168" s="145"/>
      <c r="B168" s="170"/>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row>
    <row r="169" ht="13.5" customHeight="1">
      <c r="A169" s="145"/>
      <c r="B169" s="170"/>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row>
    <row r="170" ht="13.5" customHeight="1">
      <c r="A170" s="145"/>
      <c r="B170" s="170"/>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row>
    <row r="171" ht="13.5" customHeight="1">
      <c r="A171" s="145"/>
      <c r="B171" s="170"/>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row>
    <row r="172" ht="13.5" customHeight="1">
      <c r="A172" s="145"/>
      <c r="B172" s="170"/>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row>
    <row r="173" ht="13.5" customHeight="1">
      <c r="A173" s="145"/>
      <c r="B173" s="170"/>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row>
    <row r="174" ht="13.5" customHeight="1">
      <c r="A174" s="145"/>
      <c r="B174" s="170"/>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row>
    <row r="175" ht="13.5" customHeight="1">
      <c r="A175" s="145"/>
      <c r="B175" s="170"/>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row>
    <row r="176" ht="13.5" customHeight="1">
      <c r="A176" s="145"/>
      <c r="B176" s="170"/>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row>
    <row r="177" ht="13.5" customHeight="1">
      <c r="A177" s="145"/>
      <c r="B177" s="170"/>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row>
    <row r="178" ht="13.5" customHeight="1">
      <c r="A178" s="145"/>
      <c r="B178" s="170"/>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row>
    <row r="179" ht="13.5" customHeight="1">
      <c r="A179" s="145"/>
      <c r="B179" s="170"/>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row>
    <row r="180" ht="13.5" customHeight="1">
      <c r="A180" s="145"/>
      <c r="B180" s="170"/>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row>
    <row r="181" ht="13.5" customHeight="1">
      <c r="A181" s="145"/>
      <c r="B181" s="170"/>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row>
    <row r="182" ht="13.5" customHeight="1">
      <c r="A182" s="145"/>
      <c r="B182" s="170"/>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row>
    <row r="183" ht="13.5" customHeight="1">
      <c r="A183" s="145"/>
      <c r="B183" s="170"/>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row>
    <row r="184" ht="13.5" customHeight="1">
      <c r="A184" s="145"/>
      <c r="B184" s="170"/>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row>
    <row r="185" ht="13.5" customHeight="1">
      <c r="A185" s="145"/>
      <c r="B185" s="170"/>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row>
    <row r="186" ht="13.5" customHeight="1">
      <c r="A186" s="145"/>
      <c r="B186" s="170"/>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row>
    <row r="187" ht="13.5" customHeight="1">
      <c r="A187" s="145"/>
      <c r="B187" s="170"/>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row>
    <row r="188" ht="13.5" customHeight="1">
      <c r="A188" s="145"/>
      <c r="B188" s="170"/>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row>
    <row r="189" ht="13.5" customHeight="1">
      <c r="A189" s="145"/>
      <c r="B189" s="170"/>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row>
    <row r="190" ht="13.5" customHeight="1">
      <c r="A190" s="145"/>
      <c r="B190" s="170"/>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row>
    <row r="191" ht="13.5" customHeight="1">
      <c r="A191" s="145"/>
      <c r="B191" s="170"/>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row>
    <row r="192" ht="13.5" customHeight="1">
      <c r="A192" s="145"/>
      <c r="B192" s="170"/>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row>
    <row r="193" ht="13.5" customHeight="1">
      <c r="A193" s="145"/>
      <c r="B193" s="170"/>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row>
    <row r="194" ht="13.5" customHeight="1">
      <c r="A194" s="145"/>
      <c r="B194" s="170"/>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row>
    <row r="195" ht="13.5" customHeight="1">
      <c r="A195" s="145"/>
      <c r="B195" s="170"/>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row>
    <row r="196" ht="13.5" customHeight="1">
      <c r="A196" s="145"/>
      <c r="B196" s="170"/>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row>
    <row r="197" ht="13.5" customHeight="1">
      <c r="A197" s="145"/>
      <c r="B197" s="170"/>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row>
    <row r="198" ht="13.5" customHeight="1">
      <c r="A198" s="145"/>
      <c r="B198" s="170"/>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row>
    <row r="199" ht="13.5" customHeight="1">
      <c r="A199" s="145"/>
      <c r="B199" s="170"/>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row>
    <row r="200" ht="13.5" customHeight="1">
      <c r="A200" s="145"/>
      <c r="B200" s="170"/>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row>
    <row r="201" ht="13.5" customHeight="1">
      <c r="A201" s="145"/>
      <c r="B201" s="170"/>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row>
    <row r="202" ht="13.5" customHeight="1">
      <c r="A202" s="145"/>
      <c r="B202" s="170"/>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row>
    <row r="203" ht="13.5" customHeight="1">
      <c r="A203" s="145"/>
      <c r="B203" s="170"/>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row>
    <row r="204" ht="13.5" customHeight="1">
      <c r="A204" s="145"/>
      <c r="B204" s="170"/>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row>
    <row r="205" ht="13.5" customHeight="1">
      <c r="A205" s="145"/>
      <c r="B205" s="170"/>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row>
    <row r="206" ht="13.5" customHeight="1">
      <c r="A206" s="145"/>
      <c r="B206" s="170"/>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row>
    <row r="207" ht="13.5" customHeight="1">
      <c r="A207" s="145"/>
      <c r="B207" s="170"/>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row>
    <row r="208" ht="13.5" customHeight="1">
      <c r="A208" s="145"/>
      <c r="B208" s="170"/>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row>
    <row r="209" ht="13.5" customHeight="1">
      <c r="A209" s="145"/>
      <c r="B209" s="170"/>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row>
    <row r="210" ht="13.5" customHeight="1">
      <c r="A210" s="145"/>
      <c r="B210" s="170"/>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row>
    <row r="211" ht="13.5" customHeight="1">
      <c r="A211" s="145"/>
      <c r="B211" s="170"/>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row>
    <row r="212" ht="13.5" customHeight="1">
      <c r="A212" s="145"/>
      <c r="B212" s="170"/>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row>
    <row r="213" ht="13.5" customHeight="1">
      <c r="A213" s="145"/>
      <c r="B213" s="170"/>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row>
    <row r="214" ht="13.5" customHeight="1">
      <c r="A214" s="145"/>
      <c r="B214" s="170"/>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row>
    <row r="215" ht="13.5" customHeight="1">
      <c r="A215" s="145"/>
      <c r="B215" s="170"/>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row>
    <row r="216" ht="13.5" customHeight="1">
      <c r="A216" s="145"/>
      <c r="B216" s="170"/>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row>
    <row r="217" ht="13.5" customHeight="1">
      <c r="A217" s="145"/>
      <c r="B217" s="170"/>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row>
    <row r="218" ht="13.5" customHeight="1">
      <c r="A218" s="145"/>
      <c r="B218" s="170"/>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row>
    <row r="219" ht="13.5" customHeight="1">
      <c r="A219" s="145"/>
      <c r="B219" s="170"/>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row>
    <row r="220" ht="13.5" customHeight="1">
      <c r="A220" s="145"/>
      <c r="B220" s="170"/>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printOptions/>
  <pageMargins bottom="0.75" footer="0.0" header="0.0" left="0.7" right="0.7" top="0.75"/>
  <pageSetup orientation="portrait"/>
  <headerFooter>
    <oddFooter>&amp;C000000&amp;P</oddFooter>
  </headerFooter>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2021-07-07T19:15:58Z</dcterms:created>
</cp:coreProperties>
</file>