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mc:AlternateContent xmlns:mc="http://schemas.openxmlformats.org/markup-compatibility/2006">
    <mc:Choice Requires="x15">
      <x15ac:absPath xmlns:x15ac="http://schemas.microsoft.com/office/spreadsheetml/2010/11/ac" url="/Users/brianshin-cube/Downloads/"/>
    </mc:Choice>
  </mc:AlternateContent>
  <xr:revisionPtr revIDLastSave="0" documentId="13_ncr:1_{35277E4A-EDD5-ED4B-A707-BBCBB4ECBD2D}" xr6:coauthVersionLast="47" xr6:coauthVersionMax="47" xr10:uidLastSave="{00000000-0000-0000-0000-000000000000}"/>
  <bookViews>
    <workbookView xWindow="-22540" yWindow="1660" windowWidth="28800" windowHeight="17500" tabRatio="860" xr2:uid="{6E4FCCF3-B418-E546-A360-DF675B7A4419}"/>
  </bookViews>
  <sheets>
    <sheet name="About" sheetId="55" r:id="rId1"/>
    <sheet name="Op Ex Var" sheetId="34" r:id="rId2"/>
    <sheet name="OpEx Plan" sheetId="13" r:id="rId3"/>
    <sheet name="1. Headcount" sheetId="29" r:id="rId4"/>
    <sheet name="2. Sales &amp; Marketing" sheetId="48" r:id="rId5"/>
    <sheet name="Forecast Drivers" sheetId="4" state="hidden" r:id="rId6"/>
  </sheets>
  <externalReferences>
    <externalReference r:id="rId7"/>
  </externalReferences>
  <definedNames>
    <definedName name="_xlnm._FilterDatabase" localSheetId="3" hidden="1">'1. Headcount'!$A$17:$CW$28</definedName>
    <definedName name="_xlchart.v5.0" hidden="1">'Op Ex Var'!$M$10:$M$16</definedName>
    <definedName name="_xlchart.v5.1" hidden="1">'Op Ex Var'!$N$10:$N$16</definedName>
    <definedName name="AssetTypes">'Forecast Drivers'!$S$10:$S$16</definedName>
    <definedName name="Cube_Attributes_R7317fa1f_80ad_4552_9b48_b7b2241f52c9" localSheetId="3">'1. Headcount'!$L$17:$V$17</definedName>
    <definedName name="Cube_Attributes_R96cef529_a949_482b_970f_65c850b036e4" localSheetId="3">'1. Headcount'!$L$17:$V$17</definedName>
    <definedName name="Cube_Attributes_Re57c70d3_b9c4_48cf_92b9_a99d75c9a590" localSheetId="3">'1. Headcount'!$L$17:$U$17</definedName>
    <definedName name="Cube_Columns_R0764e5e7_8260_443f_9a7f_16ab93b9b737" localSheetId="1">'Op Ex Var'!$E$10:$I$11</definedName>
    <definedName name="Cube_Columns_R0a7d8ac2_c567_496d_8e19_1dee319a5a78" localSheetId="1">'Op Ex Var'!$E$10:$F$11</definedName>
    <definedName name="Cube_Columns_R0f79ad0f_515a_4167_a266_7f4e37137a18" localSheetId="1">'Op Ex Var'!$E$10:$I$11</definedName>
    <definedName name="Cube_Columns_R112045d0_dba0_4885_a257_fcc2ccbbf17b" localSheetId="1">'Op Ex Var'!$E$10:$F$11</definedName>
    <definedName name="Cube_Columns_R1577162e_5e8f_4534_ab15_0e370643df0e" localSheetId="1">'Op Ex Var'!$E$10:$F$11</definedName>
    <definedName name="Cube_Columns_R20f6ee6a_0316_45c5_840a_5faabec2cac1" localSheetId="2">'OpEx Plan'!$J$12:$AH$14</definedName>
    <definedName name="Cube_Columns_R27d8fab1_5227_4eca_bfe4_4ef3e33f99fb" localSheetId="2">'OpEx Plan'!$J$12:$AH$15</definedName>
    <definedName name="Cube_Columns_R287ec7a6_462c_43f3_a8a1_a678931a8797" localSheetId="2">'OpEx Plan'!$J$12:$AH$13</definedName>
    <definedName name="Cube_Columns_R7317fa1f_80ad_4552_9b48_b7b2241f52c9" localSheetId="3">'1. Headcount'!$Z$16:$CW$17</definedName>
    <definedName name="Cube_Columns_R8e8757c1_b63a_4f0b_b734_396fb363df81" localSheetId="3">'1. Headcount'!$Z$16:$CW$17</definedName>
    <definedName name="Cube_Columns_R927f2a8c_2fde_48f7_bf2a_cec8ddce87f7" localSheetId="3">'1. Headcount'!$Z$16:$CW$17</definedName>
    <definedName name="Cube_Columns_R96cef529_a949_482b_970f_65c850b036e4" localSheetId="3">'1. Headcount'!$Z$16:$CW$17</definedName>
    <definedName name="Cube_Columns_Rd29703e7_9d17_4d45_bf55_026edfb1f7e5" localSheetId="1">'Op Ex Var'!$E$10:$I$11</definedName>
    <definedName name="Cube_Columns_Re25e7f00_b56d_4895_875c_c3bc008ac0da" localSheetId="2">'OpEx Plan'!$J$12:$AG$13</definedName>
    <definedName name="Cube_Columns_Re57c70d3_b9c4_48cf_92b9_a99d75c9a590" localSheetId="3">'1. Headcount'!$Z$16:$CW$17</definedName>
    <definedName name="Cube_Columns_Rf2a45065_746d_494b_a4c2_89e2c9aa9053" localSheetId="2">'OpEx Plan'!$J$12:$AH$14</definedName>
    <definedName name="Cube_Overall_R0764e5e7_8260_443f_9a7f_16ab93b9b737" localSheetId="1">'Op Ex Var'!$C$10:$I$29</definedName>
    <definedName name="Cube_Overall_R0a7d8ac2_c567_496d_8e19_1dee319a5a78" localSheetId="1">'Op Ex Var'!$C$10:$F$29</definedName>
    <definedName name="Cube_Overall_R0f79ad0f_515a_4167_a266_7f4e37137a18" localSheetId="1">'Op Ex Var'!$C$10:$I$29</definedName>
    <definedName name="Cube_Overall_R112045d0_dba0_4885_a257_fcc2ccbbf17b" localSheetId="1">'Op Ex Var'!$C$10:$F$29</definedName>
    <definedName name="Cube_Overall_R1577162e_5e8f_4534_ab15_0e370643df0e" localSheetId="1">'Op Ex Var'!$C$10:$F$29</definedName>
    <definedName name="Cube_Overall_R20f6ee6a_0316_45c5_840a_5faabec2cac1" localSheetId="2">'OpEx Plan'!$B$12:$AH$27</definedName>
    <definedName name="Cube_Overall_R27d8fab1_5227_4eca_bfe4_4ef3e33f99fb" localSheetId="2">'OpEx Plan'!$B$12:$AH$27</definedName>
    <definedName name="Cube_Overall_R287ec7a6_462c_43f3_a8a1_a678931a8797" localSheetId="2">'OpEx Plan'!$B$12:$AH$27</definedName>
    <definedName name="Cube_Overall_R7317fa1f_80ad_4552_9b48_b7b2241f52c9" localSheetId="3">'1. Headcount'!$F$16:$CW$28</definedName>
    <definedName name="Cube_Overall_R8e8757c1_b63a_4f0b_b734_396fb363df81" localSheetId="3">'1. Headcount'!$F$16:$CW$28</definedName>
    <definedName name="Cube_Overall_R927f2a8c_2fde_48f7_bf2a_cec8ddce87f7" localSheetId="3">'1. Headcount'!$D$16:$CW$29</definedName>
    <definedName name="Cube_Overall_R96cef529_a949_482b_970f_65c850b036e4" localSheetId="3">'1. Headcount'!$F$16:$CW$28</definedName>
    <definedName name="Cube_Overall_Rd29703e7_9d17_4d45_bf55_026edfb1f7e5" localSheetId="1">'Op Ex Var'!$C$10:$I$29</definedName>
    <definedName name="Cube_Overall_Re25e7f00_b56d_4895_875c_c3bc008ac0da" localSheetId="2">'OpEx Plan'!$B$12:$AG$27</definedName>
    <definedName name="Cube_Overall_Re57c70d3_b9c4_48cf_92b9_a99d75c9a590" localSheetId="3">'1. Headcount'!$D$16:$CW$28</definedName>
    <definedName name="Cube_Overall_Rf2a45065_746d_494b_a4c2_89e2c9aa9053" localSheetId="2">'OpEx Plan'!$A$12:$AH$27</definedName>
    <definedName name="Cube_Rows_R0764e5e7_8260_443f_9a7f_16ab93b9b737" localSheetId="1">'Op Ex Var'!$C$13:$C$29</definedName>
    <definedName name="Cube_Rows_R0a7d8ac2_c567_496d_8e19_1dee319a5a78" localSheetId="1">'Op Ex Var'!$C$13:$D$29</definedName>
    <definedName name="Cube_Rows_R0f79ad0f_515a_4167_a266_7f4e37137a18" localSheetId="1">'Op Ex Var'!$C$13:$C$29</definedName>
    <definedName name="Cube_Rows_R112045d0_dba0_4885_a257_fcc2ccbbf17b" localSheetId="1">'Op Ex Var'!$C$13:$D$29</definedName>
    <definedName name="Cube_Rows_R1577162e_5e8f_4534_ab15_0e370643df0e" localSheetId="1">'Op Ex Var'!$C$13:$D$29</definedName>
    <definedName name="Cube_Rows_R20f6ee6a_0316_45c5_840a_5faabec2cac1" localSheetId="2">'OpEx Plan'!$B$16:$G$27</definedName>
    <definedName name="Cube_Rows_R27d8fab1_5227_4eca_bfe4_4ef3e33f99fb" localSheetId="2">'OpEx Plan'!$B$16:$G$27</definedName>
    <definedName name="Cube_Rows_R287ec7a6_462c_43f3_a8a1_a678931a8797" localSheetId="2">'OpEx Plan'!$G$16:$G$27</definedName>
    <definedName name="Cube_Rows_R7317fa1f_80ad_4552_9b48_b7b2241f52c9" localSheetId="3">'1. Headcount'!$F$18:$K$28</definedName>
    <definedName name="Cube_Rows_R8e8757c1_b63a_4f0b_b734_396fb363df81" localSheetId="3">'1. Headcount'!$F$18:$K$28</definedName>
    <definedName name="Cube_Rows_R927f2a8c_2fde_48f7_bf2a_cec8ddce87f7" localSheetId="3">'1. Headcount'!$F$18:$K$28</definedName>
    <definedName name="Cube_Rows_R96cef529_a949_482b_970f_65c850b036e4" localSheetId="3">'1. Headcount'!$F$18:$K$28</definedName>
    <definedName name="Cube_Rows_Rd29703e7_9d17_4d45_bf55_026edfb1f7e5" localSheetId="1">'Op Ex Var'!$C$13:$C$29</definedName>
    <definedName name="Cube_Rows_Re25e7f00_b56d_4895_875c_c3bc008ac0da" localSheetId="2">'OpEx Plan'!$B$16:$G$27</definedName>
    <definedName name="Cube_Rows_Re57c70d3_b9c4_48cf_92b9_a99d75c9a590" localSheetId="3">'1. Headcount'!$F$18:$K$28</definedName>
    <definedName name="Cube_Rows_Rf2a45065_746d_494b_a4c2_89e2c9aa9053" localSheetId="2">'OpEx Plan'!$B$16:$G$27</definedName>
    <definedName name="CubeColumnsnull1689077166">#REF!</definedName>
    <definedName name="CubeColumnsnull523800400">#REF!</definedName>
    <definedName name="CubeColumnsR1a87e49d_7667_4d70_9cf0_9e42753600771689077166">#REF!</definedName>
    <definedName name="CubeColumnsR20474354_5839_417c_8569_6e230de37ed81920167784">#REF!</definedName>
    <definedName name="CubeColumnsR7aa85366_8191_43c1_b18d_94f1b0fa46dc1414349549">#REF!</definedName>
    <definedName name="CubeColumnsR7dfd60d1_7408_422b_bd0c_471047821a7347136092">#REF!</definedName>
    <definedName name="CubeColumnsRdf374e6a_0b6d_44cb_9e2f_31b2e73020a7523800400">#REF!</definedName>
    <definedName name="CubeColumnsRdf522cbe_75a8_41cc_b5ef_256ab9f66a1b344852389">#REF!</definedName>
    <definedName name="CubeColumnsRe0eff78c_a82a_45d5_918f_f59b5d607fa91573555146">#REF!</definedName>
    <definedName name="CubeOverallnull1689077166">#REF!</definedName>
    <definedName name="CubeOverallnull523800400">#REF!</definedName>
    <definedName name="CubeOverallR1a87e49d_7667_4d70_9cf0_9e42753600771689077166">#REF!</definedName>
    <definedName name="CubeOverallR20474354_5839_417c_8569_6e230de37ed81920167784">#REF!</definedName>
    <definedName name="CubeOverallR7aa85366_8191_43c1_b18d_94f1b0fa46dc1414349549">#REF!</definedName>
    <definedName name="CubeOverallR7dfd60d1_7408_422b_bd0c_471047821a7347136092">#REF!</definedName>
    <definedName name="CubeOverallRdf374e6a_0b6d_44cb_9e2f_31b2e73020a7523800400">#REF!</definedName>
    <definedName name="CubeOverallRdf522cbe_75a8_41cc_b5ef_256ab9f66a1b344852389">#REF!</definedName>
    <definedName name="CubeOverallRe0eff78c_a82a_45d5_918f_f59b5d607fa91573555146">#REF!</definedName>
    <definedName name="CubeRowsnull1689077166">#REF!</definedName>
    <definedName name="CubeRowsnull523800400">#REF!</definedName>
    <definedName name="CubeRowsR1a87e49d_7667_4d70_9cf0_9e42753600771689077166">#REF!</definedName>
    <definedName name="CubeRowsR20474354_5839_417c_8569_6e230de37ed81920167784">#REF!</definedName>
    <definedName name="CubeRowsR7aa85366_8191_43c1_b18d_94f1b0fa46dc1414349549">#REF!</definedName>
    <definedName name="CubeRowsR7dfd60d1_7408_422b_bd0c_471047821a7347136092">#REF!</definedName>
    <definedName name="CubeRowsRdf374e6a_0b6d_44cb_9e2f_31b2e73020a7523800400">#REF!</definedName>
    <definedName name="CubeRowsRdf522cbe_75a8_41cc_b5ef_256ab9f66a1b344852389">#REF!</definedName>
    <definedName name="CubeRowsRe0eff78c_a82a_45d5_918f_f59b5d607fa91573555146">#REF!</definedName>
    <definedName name="Departments" localSheetId="1">[1]Drivers!$A$9:$A$24</definedName>
    <definedName name="Departments">'Forecast Drivers'!$B$11:$B$26</definedName>
    <definedName name="Duration">[1]Drivers!$L$9:$L$11</definedName>
    <definedName name="Entities">[1]Drivers!$E$9:$E$12</definedName>
    <definedName name="Markets" localSheetId="1">[1]Drivers!$C$9:$C$15</definedName>
    <definedName name="Markets">'Forecast Drivers'!$D$11:$D$17</definedName>
    <definedName name="Months" localSheetId="1">[1]Drivers!$A$91:$A$126</definedName>
    <definedName name="Months">'Forecast Drivers'!$B$51:$B$86</definedName>
    <definedName name="Priority">'Forecast Drivers'!$V$11:$V$13</definedName>
    <definedName name="Products" localSheetId="1">[1]Drivers!$B$9:$B$13</definedName>
    <definedName name="Products">'Forecast Drivers'!$C$11:$C$15</definedName>
    <definedName name="Scenario" localSheetId="1">[1]Drivers!$G$9:$G$17</definedName>
    <definedName name="Scenario">'Forecast Drivers'!$H$11:$H$19</definedName>
    <definedName name="Scenarios">'Forecast Drivers'!$H$11:$H$19</definedName>
    <definedName name="Status">'Forecast Drivers'!$F$11:$F$13</definedName>
    <definedName name="Years">'Forecast Drivers'!$G$52:$G$54</definedName>
    <definedName name="YesNo">'Forecast Drivers'!$K$15:$K$16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48" l="1"/>
  <c r="L12" i="48" s="1"/>
  <c r="B3" i="48"/>
  <c r="B2" i="29"/>
  <c r="B2" i="13"/>
  <c r="I1" i="13"/>
  <c r="C6" i="13"/>
  <c r="E11" i="34"/>
  <c r="F11" i="34"/>
  <c r="F7" i="48" l="1"/>
  <c r="O12" i="48" s="1"/>
  <c r="K4" i="29"/>
  <c r="I4" i="29"/>
  <c r="B9" i="29" s="1"/>
  <c r="Z17" i="29"/>
  <c r="Z4" i="29" s="1"/>
  <c r="Z6" i="29" s="1"/>
  <c r="B4" i="29"/>
  <c r="AB17" i="29" s="1"/>
  <c r="AB4" i="29" s="1"/>
  <c r="AB6" i="29" s="1"/>
  <c r="AH12" i="13"/>
  <c r="AG12" i="13"/>
  <c r="AF12" i="13"/>
  <c r="AE12" i="13"/>
  <c r="AD12" i="13"/>
  <c r="AC12" i="13"/>
  <c r="AB12" i="13"/>
  <c r="AA12" i="13"/>
  <c r="Z12" i="13"/>
  <c r="Y12" i="13"/>
  <c r="X12" i="13"/>
  <c r="W12" i="13"/>
  <c r="V12" i="13"/>
  <c r="U13" i="13"/>
  <c r="R12" i="48" l="1"/>
  <c r="S12" i="48"/>
  <c r="T12" i="48"/>
  <c r="U12" i="48"/>
  <c r="Q12" i="48"/>
  <c r="V12" i="48"/>
  <c r="W12" i="48"/>
  <c r="P12" i="48"/>
  <c r="M12" i="48"/>
  <c r="N12" i="48"/>
  <c r="AK17" i="29"/>
  <c r="AK4" i="29" s="1"/>
  <c r="AK6" i="29" s="1"/>
  <c r="AJ17" i="29"/>
  <c r="AJ4" i="29" s="1"/>
  <c r="AJ6" i="29" s="1"/>
  <c r="AA17" i="29"/>
  <c r="AA4" i="29" s="1"/>
  <c r="AA6" i="29" s="1"/>
  <c r="AI17" i="29"/>
  <c r="AI4" i="29" s="1"/>
  <c r="AI6" i="29" s="1"/>
  <c r="AH17" i="29"/>
  <c r="AH4" i="29" s="1"/>
  <c r="AH6" i="29" s="1"/>
  <c r="AG17" i="29"/>
  <c r="AG4" i="29" s="1"/>
  <c r="AG6" i="29" s="1"/>
  <c r="AF17" i="29"/>
  <c r="AF4" i="29" s="1"/>
  <c r="AF6" i="29" s="1"/>
  <c r="AE17" i="29"/>
  <c r="AE4" i="29" s="1"/>
  <c r="AE6" i="29" s="1"/>
  <c r="AD17" i="29"/>
  <c r="AD4" i="29" s="1"/>
  <c r="AD6" i="29" s="1"/>
  <c r="AC17" i="29"/>
  <c r="AC4" i="29" s="1"/>
  <c r="AC6" i="29" s="1"/>
  <c r="E13" i="34" l="1"/>
  <c r="E22" i="34" s="1"/>
  <c r="X14" i="48"/>
  <c r="O26" i="48"/>
  <c r="Y19" i="13" s="1"/>
  <c r="M26" i="48"/>
  <c r="V26" i="48"/>
  <c r="U26" i="48"/>
  <c r="T26" i="48"/>
  <c r="S26" i="48"/>
  <c r="R26" i="48"/>
  <c r="P26" i="48"/>
  <c r="Z19" i="13" s="1"/>
  <c r="L26" i="48"/>
  <c r="X17" i="48"/>
  <c r="X24" i="48"/>
  <c r="X23" i="48"/>
  <c r="X22" i="48"/>
  <c r="X21" i="48"/>
  <c r="X20" i="48"/>
  <c r="X19" i="48"/>
  <c r="X18" i="48"/>
  <c r="X16" i="48"/>
  <c r="AD19" i="13" l="1"/>
  <c r="AB19" i="13"/>
  <c r="AE19" i="13"/>
  <c r="AC19" i="13"/>
  <c r="AF19" i="13"/>
  <c r="W19" i="13"/>
  <c r="V19" i="13"/>
  <c r="W26" i="48"/>
  <c r="Q26" i="48"/>
  <c r="N26" i="48"/>
  <c r="X15" i="48"/>
  <c r="X26" i="48" s="1"/>
  <c r="AA19" i="13" l="1"/>
  <c r="AG19" i="13"/>
  <c r="X19" i="13"/>
  <c r="L11" i="48"/>
  <c r="M11" i="48" s="1"/>
  <c r="N11" i="48" s="1"/>
  <c r="O11" i="48" s="1"/>
  <c r="P11" i="48" s="1"/>
  <c r="Q11" i="48" s="1"/>
  <c r="R11" i="48" s="1"/>
  <c r="S11" i="48" s="1"/>
  <c r="T11" i="48" s="1"/>
  <c r="U11" i="48" s="1"/>
  <c r="V11" i="48" s="1"/>
  <c r="W11" i="48" s="1"/>
  <c r="X11" i="48" s="1"/>
  <c r="F24" i="48"/>
  <c r="F23" i="48"/>
  <c r="F22" i="48"/>
  <c r="F21" i="48"/>
  <c r="F20" i="48"/>
  <c r="F19" i="48"/>
  <c r="F18" i="48"/>
  <c r="F17" i="48"/>
  <c r="F16" i="48"/>
  <c r="F15" i="48"/>
  <c r="F14" i="48"/>
  <c r="AH22" i="13" l="1"/>
  <c r="AH19" i="13"/>
  <c r="X22" i="29"/>
  <c r="F21" i="34" l="1"/>
  <c r="F18" i="34"/>
  <c r="I21" i="13"/>
  <c r="I20" i="13"/>
  <c r="I19" i="13"/>
  <c r="I18" i="13"/>
  <c r="I17" i="13"/>
  <c r="I16" i="13"/>
  <c r="K21" i="29" l="1"/>
  <c r="W21" i="29"/>
  <c r="X21" i="29"/>
  <c r="Y21" i="29"/>
  <c r="AA16" i="29" l="1"/>
  <c r="AB16" i="29" s="1"/>
  <c r="AH20" i="13" l="1"/>
  <c r="F19" i="34" s="1"/>
  <c r="Y20" i="29"/>
  <c r="X20" i="29"/>
  <c r="W20" i="29"/>
  <c r="K20" i="29"/>
  <c r="Y18" i="29" l="1"/>
  <c r="X18" i="29"/>
  <c r="W18" i="29"/>
  <c r="K18" i="29"/>
  <c r="N10" i="34" l="1"/>
  <c r="F10" i="34"/>
  <c r="D13" i="34"/>
  <c r="M10" i="34" l="1"/>
  <c r="D27" i="34" l="1"/>
  <c r="D28" i="34"/>
  <c r="D26" i="34"/>
  <c r="D25" i="34"/>
  <c r="D24" i="34"/>
  <c r="D22" i="34"/>
  <c r="D21" i="34"/>
  <c r="D20" i="34"/>
  <c r="D19" i="34"/>
  <c r="D18" i="34"/>
  <c r="D17" i="34"/>
  <c r="D16" i="34"/>
  <c r="D15" i="34"/>
  <c r="D14" i="34"/>
  <c r="H21" i="34"/>
  <c r="H19" i="34"/>
  <c r="H18" i="34"/>
  <c r="H17" i="34"/>
  <c r="I17" i="34" s="1"/>
  <c r="I18" i="34" l="1"/>
  <c r="N12" i="34"/>
  <c r="I19" i="34"/>
  <c r="N13" i="34"/>
  <c r="I21" i="34"/>
  <c r="N15" i="34"/>
  <c r="Y27" i="29" l="1"/>
  <c r="Y26" i="29"/>
  <c r="Y25" i="29"/>
  <c r="Y24" i="29"/>
  <c r="Y23" i="29"/>
  <c r="Y22" i="29"/>
  <c r="Y19" i="29"/>
  <c r="X27" i="29"/>
  <c r="W27" i="29"/>
  <c r="K27" i="29"/>
  <c r="X26" i="29"/>
  <c r="W26" i="29"/>
  <c r="K26" i="29"/>
  <c r="X25" i="29"/>
  <c r="W25" i="29"/>
  <c r="K25" i="29"/>
  <c r="X24" i="29"/>
  <c r="W24" i="29"/>
  <c r="K24" i="29"/>
  <c r="X23" i="29"/>
  <c r="W23" i="29"/>
  <c r="K23" i="29"/>
  <c r="W22" i="29"/>
  <c r="K22" i="29"/>
  <c r="X19" i="29"/>
  <c r="W19" i="29"/>
  <c r="K19" i="29"/>
  <c r="CW17" i="29"/>
  <c r="CV17" i="29"/>
  <c r="CU17" i="29"/>
  <c r="CH17" i="29"/>
  <c r="CS17" i="29"/>
  <c r="AF8" i="29"/>
  <c r="CQ17" i="29"/>
  <c r="AD8" i="29"/>
  <c r="CO17" i="29"/>
  <c r="CN17" i="29"/>
  <c r="CM17" i="29"/>
  <c r="CL17" i="29"/>
  <c r="CM16" i="29"/>
  <c r="CN16" i="29" s="1"/>
  <c r="CO16" i="29" s="1"/>
  <c r="CP16" i="29" s="1"/>
  <c r="CQ16" i="29" s="1"/>
  <c r="CR16" i="29" s="1"/>
  <c r="CS16" i="29" s="1"/>
  <c r="CT16" i="29" s="1"/>
  <c r="CU16" i="29" s="1"/>
  <c r="CV16" i="29" s="1"/>
  <c r="CW16" i="29" s="1"/>
  <c r="CA16" i="29"/>
  <c r="CB16" i="29" s="1"/>
  <c r="CC16" i="29" s="1"/>
  <c r="CD16" i="29" s="1"/>
  <c r="CE16" i="29" s="1"/>
  <c r="CF16" i="29" s="1"/>
  <c r="CG16" i="29" s="1"/>
  <c r="CH16" i="29" s="1"/>
  <c r="CI16" i="29" s="1"/>
  <c r="CJ16" i="29" s="1"/>
  <c r="CK16" i="29" s="1"/>
  <c r="BN16" i="29"/>
  <c r="BO16" i="29" s="1"/>
  <c r="BP16" i="29" s="1"/>
  <c r="BQ16" i="29" s="1"/>
  <c r="BR16" i="29" s="1"/>
  <c r="BS16" i="29" s="1"/>
  <c r="BT16" i="29" s="1"/>
  <c r="BU16" i="29" s="1"/>
  <c r="BV16" i="29" s="1"/>
  <c r="BW16" i="29" s="1"/>
  <c r="BX16" i="29" s="1"/>
  <c r="BA16" i="29"/>
  <c r="BB16" i="29" s="1"/>
  <c r="BC16" i="29" s="1"/>
  <c r="BD16" i="29" s="1"/>
  <c r="BE16" i="29" s="1"/>
  <c r="BF16" i="29" s="1"/>
  <c r="BG16" i="29" s="1"/>
  <c r="BH16" i="29" s="1"/>
  <c r="BI16" i="29" s="1"/>
  <c r="BJ16" i="29" s="1"/>
  <c r="BK16" i="29" s="1"/>
  <c r="AN16" i="29"/>
  <c r="AO16" i="29" s="1"/>
  <c r="AP16" i="29" s="1"/>
  <c r="AQ16" i="29" s="1"/>
  <c r="AR16" i="29" s="1"/>
  <c r="AS16" i="29" s="1"/>
  <c r="AT16" i="29" s="1"/>
  <c r="AU16" i="29" s="1"/>
  <c r="AV16" i="29" s="1"/>
  <c r="AW16" i="29" s="1"/>
  <c r="AX16" i="29" s="1"/>
  <c r="AC16" i="29"/>
  <c r="AD16" i="29" s="1"/>
  <c r="AE16" i="29" s="1"/>
  <c r="AF16" i="29" s="1"/>
  <c r="AG16" i="29" s="1"/>
  <c r="AH16" i="29" s="1"/>
  <c r="AI16" i="29" s="1"/>
  <c r="AJ16" i="29" s="1"/>
  <c r="AK16" i="29" s="1"/>
  <c r="Z22" i="29" l="1"/>
  <c r="BM22" i="29" s="1"/>
  <c r="AC18" i="29"/>
  <c r="AD18" i="29"/>
  <c r="AD19" i="29"/>
  <c r="BQ19" i="29" s="1"/>
  <c r="AG21" i="29"/>
  <c r="Z21" i="29"/>
  <c r="AH21" i="29"/>
  <c r="AB21" i="29"/>
  <c r="AJ21" i="29"/>
  <c r="AA21" i="29"/>
  <c r="AI21" i="29"/>
  <c r="AC21" i="29"/>
  <c r="AK21" i="29"/>
  <c r="AD21" i="29"/>
  <c r="AE21" i="29"/>
  <c r="AF21" i="29"/>
  <c r="Z26" i="29"/>
  <c r="BM26" i="29" s="1"/>
  <c r="Z19" i="29"/>
  <c r="BM19" i="29" s="1"/>
  <c r="Z27" i="29"/>
  <c r="BM27" i="29" s="1"/>
  <c r="Z20" i="29"/>
  <c r="BM20" i="29" s="1"/>
  <c r="Z25" i="29"/>
  <c r="BM25" i="29" s="1"/>
  <c r="Z23" i="29"/>
  <c r="BM23" i="29" s="1"/>
  <c r="AA23" i="29"/>
  <c r="BN23" i="29" s="1"/>
  <c r="AA22" i="29"/>
  <c r="BN22" i="29" s="1"/>
  <c r="AA25" i="29"/>
  <c r="BN25" i="29" s="1"/>
  <c r="AA26" i="29"/>
  <c r="BN26" i="29" s="1"/>
  <c r="AA24" i="29"/>
  <c r="BN24" i="29" s="1"/>
  <c r="AA27" i="29"/>
  <c r="BN27" i="29" s="1"/>
  <c r="AA20" i="29"/>
  <c r="AB20" i="29"/>
  <c r="AB27" i="29"/>
  <c r="BO27" i="29" s="1"/>
  <c r="AB22" i="29"/>
  <c r="BO22" i="29" s="1"/>
  <c r="AB23" i="29"/>
  <c r="BO23" i="29" s="1"/>
  <c r="AB18" i="29"/>
  <c r="AB26" i="29"/>
  <c r="BO26" i="29" s="1"/>
  <c r="AB24" i="29"/>
  <c r="BO24" i="29" s="1"/>
  <c r="AK20" i="29"/>
  <c r="AD20" i="29"/>
  <c r="AF20" i="29"/>
  <c r="AC20" i="29"/>
  <c r="AG20" i="29"/>
  <c r="AH20" i="29"/>
  <c r="AI20" i="29"/>
  <c r="AE18" i="29"/>
  <c r="AE20" i="29"/>
  <c r="AJ18" i="29"/>
  <c r="AJ20" i="29"/>
  <c r="AK18" i="29"/>
  <c r="AG18" i="29"/>
  <c r="AH18" i="29"/>
  <c r="AI18" i="29"/>
  <c r="Z8" i="29"/>
  <c r="AC23" i="29"/>
  <c r="BP23" i="29" s="1"/>
  <c r="AK19" i="29"/>
  <c r="BX19" i="29" s="1"/>
  <c r="AG8" i="29"/>
  <c r="AF7" i="29"/>
  <c r="AF18" i="29" s="1"/>
  <c r="AA8" i="29"/>
  <c r="AG7" i="29"/>
  <c r="AH7" i="29"/>
  <c r="Z7" i="29"/>
  <c r="AA7" i="29"/>
  <c r="AA18" i="29" s="1"/>
  <c r="AK8" i="29"/>
  <c r="CD17" i="29"/>
  <c r="AC7" i="29"/>
  <c r="AC19" i="29" s="1"/>
  <c r="BP19" i="29" s="1"/>
  <c r="AC8" i="29"/>
  <c r="AE7" i="29"/>
  <c r="AE8" i="29"/>
  <c r="AH8" i="29"/>
  <c r="AI7" i="29"/>
  <c r="AJ8" i="29"/>
  <c r="AI8" i="29"/>
  <c r="AJ7" i="29"/>
  <c r="AQ17" i="29"/>
  <c r="BD17" i="29" s="1"/>
  <c r="AK7" i="29"/>
  <c r="BQ17" i="29"/>
  <c r="CP17" i="29"/>
  <c r="AB7" i="29"/>
  <c r="AB25" i="29" s="1"/>
  <c r="BO25" i="29" s="1"/>
  <c r="AB8" i="29"/>
  <c r="CT17" i="29"/>
  <c r="AD7" i="29"/>
  <c r="AE27" i="29"/>
  <c r="BR27" i="29" s="1"/>
  <c r="AE24" i="29"/>
  <c r="BR24" i="29" s="1"/>
  <c r="AE25" i="29"/>
  <c r="BR25" i="29" s="1"/>
  <c r="AE26" i="29"/>
  <c r="BR26" i="29" s="1"/>
  <c r="AE19" i="29"/>
  <c r="BR19" i="29" s="1"/>
  <c r="AE23" i="29"/>
  <c r="BR23" i="29" s="1"/>
  <c r="AE22" i="29"/>
  <c r="BR22" i="29" s="1"/>
  <c r="AF23" i="29"/>
  <c r="BS23" i="29" s="1"/>
  <c r="AH25" i="29"/>
  <c r="BU25" i="29" s="1"/>
  <c r="AH22" i="29"/>
  <c r="BU22" i="29" s="1"/>
  <c r="AH26" i="29"/>
  <c r="BU26" i="29" s="1"/>
  <c r="AH23" i="29"/>
  <c r="BU23" i="29" s="1"/>
  <c r="AH19" i="29"/>
  <c r="BU19" i="29" s="1"/>
  <c r="AH27" i="29"/>
  <c r="BU27" i="29" s="1"/>
  <c r="AH24" i="29"/>
  <c r="BU24" i="29" s="1"/>
  <c r="BP17" i="29"/>
  <c r="AF27" i="29"/>
  <c r="BS27" i="29" s="1"/>
  <c r="AF24" i="29"/>
  <c r="BS24" i="29" s="1"/>
  <c r="AF25" i="29"/>
  <c r="BS25" i="29" s="1"/>
  <c r="AF22" i="29"/>
  <c r="BS22" i="29" s="1"/>
  <c r="AF19" i="29"/>
  <c r="BS19" i="29" s="1"/>
  <c r="AI25" i="29"/>
  <c r="BV25" i="29" s="1"/>
  <c r="AI22" i="29"/>
  <c r="BV22" i="29" s="1"/>
  <c r="AI26" i="29"/>
  <c r="BV26" i="29" s="1"/>
  <c r="AI23" i="29"/>
  <c r="BV23" i="29" s="1"/>
  <c r="AI19" i="29"/>
  <c r="BV19" i="29" s="1"/>
  <c r="AI27" i="29"/>
  <c r="BV27" i="29" s="1"/>
  <c r="AI24" i="29"/>
  <c r="BV24" i="29" s="1"/>
  <c r="BS17" i="29"/>
  <c r="AF26" i="29"/>
  <c r="BS26" i="29" s="1"/>
  <c r="AJ25" i="29"/>
  <c r="BW25" i="29" s="1"/>
  <c r="AJ22" i="29"/>
  <c r="BW22" i="29" s="1"/>
  <c r="AJ26" i="29"/>
  <c r="BW26" i="29" s="1"/>
  <c r="AJ23" i="29"/>
  <c r="BW23" i="29" s="1"/>
  <c r="AJ19" i="29"/>
  <c r="BW19" i="29" s="1"/>
  <c r="AJ27" i="29"/>
  <c r="BW27" i="29" s="1"/>
  <c r="AJ24" i="29"/>
  <c r="BW24" i="29" s="1"/>
  <c r="AK26" i="29"/>
  <c r="BX26" i="29" s="1"/>
  <c r="AK23" i="29"/>
  <c r="BX23" i="29" s="1"/>
  <c r="AK27" i="29"/>
  <c r="BX27" i="29" s="1"/>
  <c r="AK24" i="29"/>
  <c r="BX24" i="29" s="1"/>
  <c r="AK25" i="29"/>
  <c r="BX25" i="29" s="1"/>
  <c r="BU17" i="29"/>
  <c r="CR17" i="29"/>
  <c r="AP17" i="29"/>
  <c r="BC17" i="29" s="1"/>
  <c r="CC17" i="29"/>
  <c r="AS17" i="29"/>
  <c r="BF17" i="29" s="1"/>
  <c r="CF17" i="29"/>
  <c r="AU17" i="29"/>
  <c r="BH17" i="29" s="1"/>
  <c r="AG25" i="29"/>
  <c r="BT25" i="29" s="1"/>
  <c r="AG22" i="29"/>
  <c r="BT22" i="29" s="1"/>
  <c r="AG26" i="29"/>
  <c r="BT26" i="29" s="1"/>
  <c r="AG23" i="29"/>
  <c r="BT23" i="29" s="1"/>
  <c r="AG27" i="29"/>
  <c r="BT27" i="29" s="1"/>
  <c r="AG19" i="29"/>
  <c r="BT19" i="29" s="1"/>
  <c r="AG24" i="29"/>
  <c r="BT24" i="29" s="1"/>
  <c r="AC27" i="29"/>
  <c r="BP27" i="29" s="1"/>
  <c r="AC24" i="29"/>
  <c r="BP24" i="29" s="1"/>
  <c r="AC25" i="29"/>
  <c r="BP25" i="29" s="1"/>
  <c r="AC22" i="29"/>
  <c r="BP22" i="29" s="1"/>
  <c r="AC26" i="29"/>
  <c r="BP26" i="29" s="1"/>
  <c r="AD27" i="29"/>
  <c r="BQ27" i="29" s="1"/>
  <c r="AD24" i="29"/>
  <c r="BQ24" i="29" s="1"/>
  <c r="AD25" i="29"/>
  <c r="BQ25" i="29" s="1"/>
  <c r="AD22" i="29"/>
  <c r="BQ22" i="29" s="1"/>
  <c r="AD26" i="29"/>
  <c r="BQ26" i="29" s="1"/>
  <c r="AK22" i="29"/>
  <c r="BX22" i="29" s="1"/>
  <c r="AD23" i="29"/>
  <c r="BQ23" i="29" s="1"/>
  <c r="AR17" i="29"/>
  <c r="BE17" i="29" s="1"/>
  <c r="BR17" i="29"/>
  <c r="CE17" i="29"/>
  <c r="AT17" i="29"/>
  <c r="BG17" i="29" s="1"/>
  <c r="BT17" i="29"/>
  <c r="CG17" i="29"/>
  <c r="AV17" i="29"/>
  <c r="BI17" i="29" s="1"/>
  <c r="BV17" i="29"/>
  <c r="CI17" i="29"/>
  <c r="AW17" i="29"/>
  <c r="BJ17" i="29" s="1"/>
  <c r="BW17" i="29"/>
  <c r="CJ17" i="29"/>
  <c r="AX17" i="29"/>
  <c r="BK17" i="29" s="1"/>
  <c r="BX17" i="29"/>
  <c r="CK17" i="29"/>
  <c r="AM17" i="29"/>
  <c r="AZ17" i="29" s="1"/>
  <c r="BM17" i="29"/>
  <c r="BZ17" i="29"/>
  <c r="AN17" i="29"/>
  <c r="BA17" i="29" s="1"/>
  <c r="BN17" i="29"/>
  <c r="CA17" i="29"/>
  <c r="AO17" i="29"/>
  <c r="BB17" i="29" s="1"/>
  <c r="BO17" i="29"/>
  <c r="CB17" i="29"/>
  <c r="AA19" i="29" l="1"/>
  <c r="BN19" i="29" s="1"/>
  <c r="AB19" i="29"/>
  <c r="BO19" i="29" s="1"/>
  <c r="Z24" i="29"/>
  <c r="BM24" i="29" s="1"/>
  <c r="Z18" i="29"/>
  <c r="AZ18" i="29" s="1"/>
  <c r="AC16" i="13"/>
  <c r="CF18" i="29"/>
  <c r="AB16" i="13"/>
  <c r="BX18" i="29"/>
  <c r="AG16" i="13"/>
  <c r="BO18" i="29"/>
  <c r="X16" i="13"/>
  <c r="CJ18" i="29"/>
  <c r="CV18" i="29" s="1"/>
  <c r="AF16" i="13"/>
  <c r="W16" i="13"/>
  <c r="BQ18" i="29"/>
  <c r="Z16" i="13"/>
  <c r="AD16" i="13"/>
  <c r="BR18" i="29"/>
  <c r="AA16" i="13"/>
  <c r="BP18" i="29"/>
  <c r="Y16" i="13"/>
  <c r="AE16" i="13"/>
  <c r="V16" i="13"/>
  <c r="CR18" i="29"/>
  <c r="CB18" i="29"/>
  <c r="CC21" i="29"/>
  <c r="CO21" i="29" s="1"/>
  <c r="BP21" i="29"/>
  <c r="CB21" i="29"/>
  <c r="CN21" i="29" s="1"/>
  <c r="BO21" i="29"/>
  <c r="BS21" i="29"/>
  <c r="CF21" i="29"/>
  <c r="CR21" i="29" s="1"/>
  <c r="CI21" i="29"/>
  <c r="CU21" i="29" s="1"/>
  <c r="BV21" i="29"/>
  <c r="CH21" i="29"/>
  <c r="CT21" i="29" s="1"/>
  <c r="BU21" i="29"/>
  <c r="BR21" i="29"/>
  <c r="CE21" i="29"/>
  <c r="CQ21" i="29" s="1"/>
  <c r="CA21" i="29"/>
  <c r="CM21" i="29" s="1"/>
  <c r="BN21" i="29"/>
  <c r="AL21" i="29"/>
  <c r="BZ21" i="29"/>
  <c r="CL21" i="29" s="1"/>
  <c r="AM21" i="29"/>
  <c r="AZ21" i="29"/>
  <c r="BM21" i="29"/>
  <c r="CD21" i="29"/>
  <c r="CP21" i="29" s="1"/>
  <c r="BQ21" i="29"/>
  <c r="BX21" i="29"/>
  <c r="CK21" i="29"/>
  <c r="CW21" i="29" s="1"/>
  <c r="CJ21" i="29"/>
  <c r="CV21" i="29" s="1"/>
  <c r="BW21" i="29"/>
  <c r="BT21" i="29"/>
  <c r="CG21" i="29"/>
  <c r="CS21" i="29" s="1"/>
  <c r="CD18" i="29"/>
  <c r="BS18" i="29"/>
  <c r="CH20" i="29"/>
  <c r="CT20" i="29" s="1"/>
  <c r="BU20" i="29"/>
  <c r="CF20" i="29"/>
  <c r="CR20" i="29" s="1"/>
  <c r="BS20" i="29"/>
  <c r="BN20" i="29"/>
  <c r="CA20" i="29"/>
  <c r="CM20" i="29" s="1"/>
  <c r="BW18" i="29"/>
  <c r="AL20" i="29"/>
  <c r="AM20" i="29"/>
  <c r="AZ20" i="29"/>
  <c r="BZ20" i="29"/>
  <c r="CL20" i="29" s="1"/>
  <c r="CE18" i="29"/>
  <c r="CJ20" i="29"/>
  <c r="CV20" i="29" s="1"/>
  <c r="BW20" i="29"/>
  <c r="BR20" i="29"/>
  <c r="CE20" i="29"/>
  <c r="CQ20" i="29" s="1"/>
  <c r="CD20" i="29"/>
  <c r="CP20" i="29" s="1"/>
  <c r="BQ20" i="29"/>
  <c r="BT20" i="29"/>
  <c r="CG20" i="29"/>
  <c r="CS20" i="29" s="1"/>
  <c r="BO20" i="29"/>
  <c r="CB20" i="29"/>
  <c r="CN20" i="29" s="1"/>
  <c r="CI20" i="29"/>
  <c r="CU20" i="29" s="1"/>
  <c r="BV20" i="29"/>
  <c r="BP20" i="29"/>
  <c r="CC20" i="29"/>
  <c r="CO20" i="29" s="1"/>
  <c r="CK20" i="29"/>
  <c r="CW20" i="29" s="1"/>
  <c r="BX20" i="29"/>
  <c r="CC18" i="29"/>
  <c r="CK18" i="29"/>
  <c r="BV18" i="29"/>
  <c r="CI18" i="29"/>
  <c r="BN18" i="29"/>
  <c r="CA18" i="29"/>
  <c r="CH18" i="29"/>
  <c r="BU18" i="29"/>
  <c r="BZ18" i="29"/>
  <c r="BM18" i="29"/>
  <c r="AM18" i="29"/>
  <c r="CG18" i="29"/>
  <c r="BT18" i="29"/>
  <c r="CK19" i="29"/>
  <c r="CW19" i="29" s="1"/>
  <c r="CC23" i="29"/>
  <c r="CO23" i="29" s="1"/>
  <c r="CA22" i="29"/>
  <c r="CM22" i="29" s="1"/>
  <c r="AD9" i="29"/>
  <c r="AZ26" i="29"/>
  <c r="BA26" i="29" s="1"/>
  <c r="AM26" i="29"/>
  <c r="AN26" i="29" s="1"/>
  <c r="AL26" i="29"/>
  <c r="BZ26" i="29"/>
  <c r="CL26" i="29" s="1"/>
  <c r="AJ9" i="29"/>
  <c r="CF25" i="29"/>
  <c r="CR25" i="29" s="1"/>
  <c r="CG24" i="29"/>
  <c r="CS24" i="29" s="1"/>
  <c r="AI9" i="29"/>
  <c r="AB9" i="29"/>
  <c r="AG9" i="29"/>
  <c r="CB27" i="29"/>
  <c r="CN27" i="29" s="1"/>
  <c r="CJ19" i="29"/>
  <c r="CV19" i="29" s="1"/>
  <c r="CE25" i="29"/>
  <c r="CQ25" i="29" s="1"/>
  <c r="CC25" i="29"/>
  <c r="CO25" i="29" s="1"/>
  <c r="CG25" i="29"/>
  <c r="CS25" i="29" s="1"/>
  <c r="CK23" i="29"/>
  <c r="CW23" i="29" s="1"/>
  <c r="CI19" i="29"/>
  <c r="CU19" i="29" s="1"/>
  <c r="AF9" i="29"/>
  <c r="CH23" i="29"/>
  <c r="CT23" i="29" s="1"/>
  <c r="CD27" i="29"/>
  <c r="CP27" i="29" s="1"/>
  <c r="CB24" i="29"/>
  <c r="CN24" i="29" s="1"/>
  <c r="CA25" i="29"/>
  <c r="CM25" i="29" s="1"/>
  <c r="CC24" i="29"/>
  <c r="CO24" i="29" s="1"/>
  <c r="CG19" i="29"/>
  <c r="CS19" i="29" s="1"/>
  <c r="CB22" i="29"/>
  <c r="CN22" i="29" s="1"/>
  <c r="CB23" i="29"/>
  <c r="CN23" i="29" s="1"/>
  <c r="BZ25" i="29"/>
  <c r="CL25" i="29" s="1"/>
  <c r="AZ25" i="29"/>
  <c r="BA25" i="29" s="1"/>
  <c r="BB25" i="29" s="1"/>
  <c r="AM25" i="29"/>
  <c r="AN25" i="29" s="1"/>
  <c r="AL25" i="29"/>
  <c r="CK26" i="29"/>
  <c r="CW26" i="29" s="1"/>
  <c r="CJ23" i="29"/>
  <c r="CV23" i="29" s="1"/>
  <c r="CE22" i="29"/>
  <c r="CQ22" i="29" s="1"/>
  <c r="CK24" i="29"/>
  <c r="CW24" i="29" s="1"/>
  <c r="CI27" i="29"/>
  <c r="CU27" i="29" s="1"/>
  <c r="CB19" i="29"/>
  <c r="CN19" i="29" s="1"/>
  <c r="CG27" i="29"/>
  <c r="CS27" i="29" s="1"/>
  <c r="CB26" i="29"/>
  <c r="CN26" i="29" s="1"/>
  <c r="BZ22" i="29"/>
  <c r="CL22" i="29" s="1"/>
  <c r="AZ22" i="29"/>
  <c r="AM22" i="29"/>
  <c r="AL22" i="29"/>
  <c r="CJ26" i="29"/>
  <c r="CV26" i="29" s="1"/>
  <c r="CI23" i="29"/>
  <c r="CU23" i="29" s="1"/>
  <c r="CF19" i="29"/>
  <c r="CR19" i="29" s="1"/>
  <c r="CH22" i="29"/>
  <c r="CT22" i="29" s="1"/>
  <c r="CE23" i="29"/>
  <c r="CQ23" i="29" s="1"/>
  <c r="CK27" i="29"/>
  <c r="CW27" i="29" s="1"/>
  <c r="CH26" i="29"/>
  <c r="CT26" i="29" s="1"/>
  <c r="CC27" i="29"/>
  <c r="CO27" i="29" s="1"/>
  <c r="AA9" i="29"/>
  <c r="CG23" i="29"/>
  <c r="CS23" i="29" s="1"/>
  <c r="CI26" i="29"/>
  <c r="CU26" i="29" s="1"/>
  <c r="CF24" i="29"/>
  <c r="CR24" i="29" s="1"/>
  <c r="CH25" i="29"/>
  <c r="CT25" i="29" s="1"/>
  <c r="AE9" i="29"/>
  <c r="CC19" i="29"/>
  <c r="CO19" i="29" s="1"/>
  <c r="AK9" i="29"/>
  <c r="CF27" i="29"/>
  <c r="CR27" i="29" s="1"/>
  <c r="CH24" i="29"/>
  <c r="CT24" i="29" s="1"/>
  <c r="CE24" i="29"/>
  <c r="CQ24" i="29" s="1"/>
  <c r="CE26" i="29"/>
  <c r="CQ26" i="29" s="1"/>
  <c r="CA24" i="29"/>
  <c r="CM24" i="29" s="1"/>
  <c r="CG26" i="29"/>
  <c r="CS26" i="29" s="1"/>
  <c r="CD23" i="29"/>
  <c r="CP23" i="29" s="1"/>
  <c r="CD22" i="29"/>
  <c r="CP22" i="29" s="1"/>
  <c r="CA19" i="29"/>
  <c r="CM19" i="29" s="1"/>
  <c r="CA27" i="29"/>
  <c r="CM27" i="29" s="1"/>
  <c r="BZ24" i="29"/>
  <c r="CL24" i="29" s="1"/>
  <c r="AZ24" i="29"/>
  <c r="AM24" i="29"/>
  <c r="AL24" i="29"/>
  <c r="CH27" i="29"/>
  <c r="CT27" i="29" s="1"/>
  <c r="CE19" i="29"/>
  <c r="CQ19" i="29" s="1"/>
  <c r="CE27" i="29"/>
  <c r="CQ27" i="29" s="1"/>
  <c r="CD24" i="29"/>
  <c r="CP24" i="29" s="1"/>
  <c r="CD26" i="29"/>
  <c r="CP26" i="29" s="1"/>
  <c r="CD25" i="29"/>
  <c r="CP25" i="29" s="1"/>
  <c r="CC26" i="29"/>
  <c r="CO26" i="29" s="1"/>
  <c r="CA23" i="29"/>
  <c r="CM23" i="29" s="1"/>
  <c r="BZ27" i="29"/>
  <c r="CL27" i="29" s="1"/>
  <c r="AZ27" i="29"/>
  <c r="BA27" i="29" s="1"/>
  <c r="AM27" i="29"/>
  <c r="AN27" i="29" s="1"/>
  <c r="AL27" i="29"/>
  <c r="CK25" i="29"/>
  <c r="CW25" i="29" s="1"/>
  <c r="CF26" i="29"/>
  <c r="CR26" i="29" s="1"/>
  <c r="CI22" i="29"/>
  <c r="CU22" i="29" s="1"/>
  <c r="AH9" i="29"/>
  <c r="CC22" i="29"/>
  <c r="CO22" i="29" s="1"/>
  <c r="CD19" i="29"/>
  <c r="CP19" i="29" s="1"/>
  <c r="CK22" i="29"/>
  <c r="CW22" i="29" s="1"/>
  <c r="BZ19" i="29"/>
  <c r="CL19" i="29" s="1"/>
  <c r="AM19" i="29"/>
  <c r="AZ19" i="29"/>
  <c r="AL19" i="29"/>
  <c r="CA26" i="29"/>
  <c r="CM26" i="29" s="1"/>
  <c r="CB25" i="29"/>
  <c r="CN25" i="29" s="1"/>
  <c r="Z9" i="29"/>
  <c r="CJ24" i="29"/>
  <c r="CV24" i="29" s="1"/>
  <c r="CJ22" i="29"/>
  <c r="CV22" i="29" s="1"/>
  <c r="CI25" i="29"/>
  <c r="CU25" i="29" s="1"/>
  <c r="CG22" i="29"/>
  <c r="CS22" i="29" s="1"/>
  <c r="AZ23" i="29"/>
  <c r="AM23" i="29"/>
  <c r="AL23" i="29"/>
  <c r="BZ23" i="29"/>
  <c r="CL23" i="29" s="1"/>
  <c r="BY23" i="29"/>
  <c r="CJ27" i="29"/>
  <c r="CV27" i="29" s="1"/>
  <c r="CJ25" i="29"/>
  <c r="CV25" i="29" s="1"/>
  <c r="CI24" i="29"/>
  <c r="CU24" i="29" s="1"/>
  <c r="CF22" i="29"/>
  <c r="CR22" i="29" s="1"/>
  <c r="CH19" i="29"/>
  <c r="CT19" i="29" s="1"/>
  <c r="CF23" i="29"/>
  <c r="CR23" i="29" s="1"/>
  <c r="AL18" i="29" l="1"/>
  <c r="F25" i="34" s="1"/>
  <c r="H25" i="34" s="1"/>
  <c r="I25" i="34" s="1"/>
  <c r="Y18" i="13"/>
  <c r="AH16" i="13"/>
  <c r="AF26" i="13"/>
  <c r="AF21" i="13" s="1"/>
  <c r="AF34" i="13" s="1"/>
  <c r="V17" i="13"/>
  <c r="W18" i="13"/>
  <c r="V18" i="13"/>
  <c r="CU18" i="29"/>
  <c r="AE26" i="13"/>
  <c r="AE21" i="13" s="1"/>
  <c r="AE34" i="13" s="1"/>
  <c r="AB18" i="13"/>
  <c r="AA18" i="13"/>
  <c r="AF27" i="13"/>
  <c r="CS18" i="29"/>
  <c r="AC26" i="13"/>
  <c r="AC21" i="13" s="1"/>
  <c r="AC34" i="13" s="1"/>
  <c r="AE18" i="13"/>
  <c r="AF18" i="13"/>
  <c r="CP18" i="29"/>
  <c r="Z26" i="13"/>
  <c r="Z21" i="13" s="1"/>
  <c r="Z34" i="13" s="1"/>
  <c r="AG18" i="13"/>
  <c r="CL18" i="29"/>
  <c r="AL13" i="29" s="1"/>
  <c r="V26" i="13"/>
  <c r="V21" i="13" s="1"/>
  <c r="CW18" i="29"/>
  <c r="AG26" i="13"/>
  <c r="X18" i="13"/>
  <c r="CO18" i="29"/>
  <c r="Y26" i="13"/>
  <c r="Y21" i="13" s="1"/>
  <c r="Y34" i="13" s="1"/>
  <c r="AB26" i="13"/>
  <c r="AB21" i="13" s="1"/>
  <c r="AB34" i="13" s="1"/>
  <c r="CM18" i="29"/>
  <c r="W26" i="13"/>
  <c r="W21" i="13" s="1"/>
  <c r="AD18" i="13"/>
  <c r="CQ18" i="29"/>
  <c r="AA26" i="13"/>
  <c r="AA21" i="13" s="1"/>
  <c r="AA34" i="13" s="1"/>
  <c r="Z18" i="13"/>
  <c r="AC18" i="13"/>
  <c r="CT18" i="29"/>
  <c r="AD26" i="13"/>
  <c r="AD21" i="13" s="1"/>
  <c r="AD34" i="13" s="1"/>
  <c r="CN18" i="29"/>
  <c r="X26" i="13"/>
  <c r="X21" i="13" s="1"/>
  <c r="X34" i="13" s="1"/>
  <c r="AB27" i="13"/>
  <c r="AC9" i="29"/>
  <c r="AN21" i="29"/>
  <c r="AO21" i="29" s="1"/>
  <c r="BA21" i="29"/>
  <c r="BY21" i="29"/>
  <c r="BA20" i="29"/>
  <c r="BB20" i="29" s="1"/>
  <c r="BY20" i="29"/>
  <c r="AN20" i="29"/>
  <c r="AO20" i="29" s="1"/>
  <c r="AP20" i="29" s="1"/>
  <c r="AQ20" i="29" s="1"/>
  <c r="AR20" i="29" s="1"/>
  <c r="AS20" i="29" s="1"/>
  <c r="AT20" i="29" s="1"/>
  <c r="AU20" i="29" s="1"/>
  <c r="AV20" i="29" s="1"/>
  <c r="AW20" i="29" s="1"/>
  <c r="AX20" i="29" s="1"/>
  <c r="AY20" i="29" s="1"/>
  <c r="BY18" i="29"/>
  <c r="AN18" i="29"/>
  <c r="BA18" i="29"/>
  <c r="BB18" i="29" s="1"/>
  <c r="AD11" i="29"/>
  <c r="AO25" i="29"/>
  <c r="AP25" i="29" s="1"/>
  <c r="AQ25" i="29" s="1"/>
  <c r="AN19" i="29"/>
  <c r="BA24" i="29"/>
  <c r="BB24" i="29" s="1"/>
  <c r="AN24" i="29"/>
  <c r="AO24" i="29" s="1"/>
  <c r="BY19" i="29"/>
  <c r="AO27" i="29"/>
  <c r="BY24" i="29"/>
  <c r="BB27" i="29"/>
  <c r="BC27" i="29" s="1"/>
  <c r="BY27" i="29"/>
  <c r="BA19" i="29"/>
  <c r="AH13" i="29"/>
  <c r="BA23" i="29"/>
  <c r="AE11" i="29"/>
  <c r="Z13" i="29"/>
  <c r="AH11" i="29"/>
  <c r="AN23" i="29"/>
  <c r="AK11" i="29"/>
  <c r="BB26" i="29"/>
  <c r="AJ13" i="29"/>
  <c r="AD13" i="29"/>
  <c r="AB13" i="29"/>
  <c r="BC25" i="29"/>
  <c r="Z10" i="29"/>
  <c r="AK13" i="29"/>
  <c r="AO26" i="29"/>
  <c r="Z11" i="29"/>
  <c r="AB11" i="29"/>
  <c r="BA22" i="29"/>
  <c r="AA13" i="29"/>
  <c r="BY22" i="29"/>
  <c r="AE13" i="29"/>
  <c r="AC11" i="29"/>
  <c r="AI11" i="29"/>
  <c r="AJ11" i="29"/>
  <c r="AI13" i="29"/>
  <c r="BY25" i="29"/>
  <c r="BY26" i="29"/>
  <c r="AF11" i="29"/>
  <c r="AG13" i="29"/>
  <c r="AF13" i="29"/>
  <c r="AA11" i="29"/>
  <c r="AN22" i="29"/>
  <c r="AG11" i="29"/>
  <c r="AL9" i="29" l="1"/>
  <c r="F14" i="34"/>
  <c r="X27" i="13"/>
  <c r="V34" i="13"/>
  <c r="AH18" i="13"/>
  <c r="AO18" i="29"/>
  <c r="AP18" i="29" s="1"/>
  <c r="W17" i="13"/>
  <c r="W33" i="13" s="1"/>
  <c r="AA27" i="13"/>
  <c r="V27" i="13"/>
  <c r="F28" i="34"/>
  <c r="H28" i="34" s="1"/>
  <c r="I28" i="34" s="1"/>
  <c r="AD27" i="13"/>
  <c r="Y27" i="13"/>
  <c r="W34" i="13"/>
  <c r="AG21" i="13"/>
  <c r="AG34" i="13" s="1"/>
  <c r="AH26" i="13"/>
  <c r="V24" i="13"/>
  <c r="V33" i="13"/>
  <c r="Z27" i="13"/>
  <c r="W27" i="13"/>
  <c r="AG27" i="13"/>
  <c r="AH27" i="13" s="1"/>
  <c r="AC27" i="13"/>
  <c r="AE27" i="13"/>
  <c r="AC13" i="29"/>
  <c r="AP21" i="29"/>
  <c r="BB21" i="29"/>
  <c r="BC21" i="29" s="1"/>
  <c r="BC20" i="29"/>
  <c r="BD20" i="29" s="1"/>
  <c r="BC18" i="29"/>
  <c r="BD18" i="29" s="1"/>
  <c r="AR25" i="29"/>
  <c r="AS25" i="29" s="1"/>
  <c r="Z12" i="29"/>
  <c r="AP24" i="29"/>
  <c r="AQ24" i="29" s="1"/>
  <c r="BB19" i="29"/>
  <c r="BB23" i="29"/>
  <c r="BD25" i="29"/>
  <c r="BC26" i="29"/>
  <c r="BD26" i="29" s="1"/>
  <c r="AO23" i="29"/>
  <c r="AP23" i="29" s="1"/>
  <c r="BC24" i="29"/>
  <c r="AA10" i="29"/>
  <c r="AA12" i="29" s="1"/>
  <c r="AO19" i="29"/>
  <c r="AO22" i="29"/>
  <c r="AP26" i="29"/>
  <c r="AQ26" i="29" s="1"/>
  <c r="AL11" i="29"/>
  <c r="BD27" i="29"/>
  <c r="BB22" i="29"/>
  <c r="AP27" i="29"/>
  <c r="W24" i="13" l="1"/>
  <c r="H14" i="34"/>
  <c r="I14" i="34" s="1"/>
  <c r="X17" i="13"/>
  <c r="F16" i="34"/>
  <c r="H16" i="34" s="1"/>
  <c r="I16" i="34" s="1"/>
  <c r="AQ18" i="29"/>
  <c r="AR18" i="29" s="1"/>
  <c r="AH21" i="13"/>
  <c r="AQ21" i="29"/>
  <c r="AR21" i="29" s="1"/>
  <c r="BD21" i="29"/>
  <c r="BE20" i="29"/>
  <c r="BF20" i="29" s="1"/>
  <c r="BG20" i="29" s="1"/>
  <c r="BE18" i="29"/>
  <c r="BF18" i="29" s="1"/>
  <c r="AR24" i="29"/>
  <c r="AR26" i="29"/>
  <c r="AS26" i="29" s="1"/>
  <c r="AT25" i="29"/>
  <c r="AU25" i="29" s="1"/>
  <c r="BE25" i="29"/>
  <c r="BF25" i="29" s="1"/>
  <c r="BG25" i="29" s="1"/>
  <c r="BH25" i="29" s="1"/>
  <c r="BC22" i="29"/>
  <c r="AB10" i="29"/>
  <c r="AB12" i="29" s="1"/>
  <c r="AQ27" i="29"/>
  <c r="AR27" i="29" s="1"/>
  <c r="AP22" i="29"/>
  <c r="BE27" i="29"/>
  <c r="BF27" i="29" s="1"/>
  <c r="AP19" i="29"/>
  <c r="BC19" i="29"/>
  <c r="BD19" i="29" s="1"/>
  <c r="BE19" i="29" s="1"/>
  <c r="BD24" i="29"/>
  <c r="BE24" i="29" s="1"/>
  <c r="BF24" i="29" s="1"/>
  <c r="BE26" i="29"/>
  <c r="BF26" i="29" s="1"/>
  <c r="BG26" i="29" s="1"/>
  <c r="AQ23" i="29"/>
  <c r="BC23" i="29"/>
  <c r="AS18" i="29" l="1"/>
  <c r="Y17" i="13"/>
  <c r="X24" i="13"/>
  <c r="X33" i="13"/>
  <c r="F20" i="34"/>
  <c r="H20" i="34" s="1"/>
  <c r="BE21" i="29"/>
  <c r="BF21" i="29" s="1"/>
  <c r="AS21" i="29"/>
  <c r="BH20" i="29"/>
  <c r="BI20" i="29" s="1"/>
  <c r="BJ20" i="29" s="1"/>
  <c r="BK20" i="29" s="1"/>
  <c r="BL20" i="29" s="1"/>
  <c r="AT18" i="29"/>
  <c r="BG18" i="29"/>
  <c r="AQ22" i="29"/>
  <c r="AR22" i="29" s="1"/>
  <c r="AS24" i="29"/>
  <c r="AV25" i="29"/>
  <c r="AW25" i="29" s="1"/>
  <c r="BF19" i="29"/>
  <c r="BG19" i="29" s="1"/>
  <c r="BG27" i="29"/>
  <c r="BH27" i="29" s="1"/>
  <c r="BI27" i="29" s="1"/>
  <c r="BJ27" i="29" s="1"/>
  <c r="BK27" i="29" s="1"/>
  <c r="BL27" i="29" s="1"/>
  <c r="AC10" i="29"/>
  <c r="AC12" i="29" s="1"/>
  <c r="BG24" i="29"/>
  <c r="BD22" i="29"/>
  <c r="AT26" i="29"/>
  <c r="BH26" i="29"/>
  <c r="BI26" i="29" s="1"/>
  <c r="BJ26" i="29" s="1"/>
  <c r="BK26" i="29" s="1"/>
  <c r="BI25" i="29"/>
  <c r="AS27" i="29"/>
  <c r="AT27" i="29" s="1"/>
  <c r="AU27" i="29" s="1"/>
  <c r="AR23" i="29"/>
  <c r="BD23" i="29"/>
  <c r="AQ19" i="29"/>
  <c r="Z17" i="13" l="1"/>
  <c r="Y24" i="13"/>
  <c r="Y33" i="13"/>
  <c r="N14" i="34"/>
  <c r="I20" i="34"/>
  <c r="BG21" i="29"/>
  <c r="BH21" i="29" s="1"/>
  <c r="BI21" i="29" s="1"/>
  <c r="BJ21" i="29" s="1"/>
  <c r="BK21" i="29" s="1"/>
  <c r="AT21" i="29"/>
  <c r="AU21" i="29" s="1"/>
  <c r="AV21" i="29" s="1"/>
  <c r="AW21" i="29" s="1"/>
  <c r="AU18" i="29"/>
  <c r="BH18" i="29"/>
  <c r="BI18" i="29" s="1"/>
  <c r="BJ18" i="29" s="1"/>
  <c r="BK18" i="29" s="1"/>
  <c r="BL18" i="29" s="1"/>
  <c r="AX25" i="29"/>
  <c r="AY25" i="29" s="1"/>
  <c r="BJ25" i="29"/>
  <c r="BK25" i="29" s="1"/>
  <c r="BL25" i="29" s="1"/>
  <c r="AS22" i="29"/>
  <c r="AT22" i="29" s="1"/>
  <c r="BH19" i="29"/>
  <c r="BI19" i="29" s="1"/>
  <c r="BJ19" i="29" s="1"/>
  <c r="BK19" i="29" s="1"/>
  <c r="BL19" i="29" s="1"/>
  <c r="AT24" i="29"/>
  <c r="AV27" i="29"/>
  <c r="AW27" i="29" s="1"/>
  <c r="AX27" i="29" s="1"/>
  <c r="AY27" i="29" s="1"/>
  <c r="BE23" i="29"/>
  <c r="AD10" i="29"/>
  <c r="AD12" i="29" s="1"/>
  <c r="AR19" i="29"/>
  <c r="BH24" i="29"/>
  <c r="BI24" i="29" s="1"/>
  <c r="AU26" i="29"/>
  <c r="AV26" i="29" s="1"/>
  <c r="AW26" i="29" s="1"/>
  <c r="BE22" i="29"/>
  <c r="BL26" i="29"/>
  <c r="AS23" i="29"/>
  <c r="AA17" i="13" l="1"/>
  <c r="Z24" i="13"/>
  <c r="Z33" i="13"/>
  <c r="AV18" i="29"/>
  <c r="AX21" i="29"/>
  <c r="AY21" i="29" s="1"/>
  <c r="BL21" i="29"/>
  <c r="AU22" i="29"/>
  <c r="AV22" i="29" s="1"/>
  <c r="AU24" i="29"/>
  <c r="AS19" i="29"/>
  <c r="AE10" i="29"/>
  <c r="AE12" i="29" s="1"/>
  <c r="BJ24" i="29"/>
  <c r="BK24" i="29" s="1"/>
  <c r="BF23" i="29"/>
  <c r="AT23" i="29"/>
  <c r="AU23" i="29" s="1"/>
  <c r="AV23" i="29" s="1"/>
  <c r="AW23" i="29" s="1"/>
  <c r="AX23" i="29" s="1"/>
  <c r="AY23" i="29" s="1"/>
  <c r="BF22" i="29"/>
  <c r="AX26" i="29"/>
  <c r="AY26" i="29" s="1"/>
  <c r="AT19" i="29" l="1"/>
  <c r="AB17" i="13"/>
  <c r="AW18" i="29"/>
  <c r="AA24" i="13"/>
  <c r="AA33" i="13"/>
  <c r="AW22" i="29"/>
  <c r="AX22" i="29" s="1"/>
  <c r="AY22" i="29" s="1"/>
  <c r="BL24" i="29"/>
  <c r="AV24" i="29"/>
  <c r="AW24" i="29" s="1"/>
  <c r="AX24" i="29" s="1"/>
  <c r="AY24" i="29" s="1"/>
  <c r="BG23" i="29"/>
  <c r="BH23" i="29" s="1"/>
  <c r="BI23" i="29" s="1"/>
  <c r="BJ23" i="29" s="1"/>
  <c r="BK23" i="29" s="1"/>
  <c r="BL23" i="29" s="1"/>
  <c r="BG22" i="29"/>
  <c r="BH22" i="29" s="1"/>
  <c r="BI22" i="29" s="1"/>
  <c r="BJ22" i="29" s="1"/>
  <c r="BK22" i="29" s="1"/>
  <c r="BL22" i="29" s="1"/>
  <c r="AF10" i="29"/>
  <c r="AF12" i="29" s="1"/>
  <c r="AX18" i="29" l="1"/>
  <c r="AB24" i="13"/>
  <c r="AB33" i="13"/>
  <c r="AU19" i="29"/>
  <c r="AH10" i="29" s="1"/>
  <c r="AH12" i="29" s="1"/>
  <c r="AC17" i="13"/>
  <c r="F27" i="34"/>
  <c r="H27" i="34" s="1"/>
  <c r="I27" i="34" s="1"/>
  <c r="AG10" i="29"/>
  <c r="AG12" i="29" s="1"/>
  <c r="AC24" i="13" l="1"/>
  <c r="AC33" i="13"/>
  <c r="AV19" i="29"/>
  <c r="AD17" i="13"/>
  <c r="AY18" i="29"/>
  <c r="AD24" i="13" l="1"/>
  <c r="AD33" i="13"/>
  <c r="AW19" i="29"/>
  <c r="AE17" i="13"/>
  <c r="AI10" i="29"/>
  <c r="AI12" i="29" s="1"/>
  <c r="AE24" i="13" l="1"/>
  <c r="AE33" i="13"/>
  <c r="AX19" i="29"/>
  <c r="AF17" i="13"/>
  <c r="AJ10" i="29"/>
  <c r="AJ12" i="29" s="1"/>
  <c r="AF24" i="13" l="1"/>
  <c r="AF33" i="13"/>
  <c r="AY19" i="29"/>
  <c r="AG17" i="13"/>
  <c r="AK10" i="29"/>
  <c r="AK12" i="29" s="1"/>
  <c r="AL12" i="29" s="1"/>
  <c r="AG24" i="13" l="1"/>
  <c r="AG33" i="13"/>
  <c r="AH17" i="13"/>
  <c r="AH24" i="13" s="1"/>
  <c r="AL10" i="29"/>
  <c r="F26" i="34"/>
  <c r="H26" i="34" s="1"/>
  <c r="I26" i="34" s="1"/>
  <c r="C1" i="13"/>
  <c r="V13" i="13" s="1"/>
  <c r="V32" i="13" s="1"/>
  <c r="T13" i="13" l="1"/>
  <c r="S13" i="13" s="1"/>
  <c r="R13" i="13" s="1"/>
  <c r="Q13" i="13" s="1"/>
  <c r="P13" i="13" s="1"/>
  <c r="O13" i="13" s="1"/>
  <c r="N13" i="13" s="1"/>
  <c r="M13" i="13" s="1"/>
  <c r="L13" i="13" s="1"/>
  <c r="K13" i="13" s="1"/>
  <c r="J13" i="13" s="1"/>
  <c r="Y13" i="13"/>
  <c r="Y32" i="13" s="1"/>
  <c r="Z13" i="13"/>
  <c r="Z32" i="13" s="1"/>
  <c r="AA13" i="13"/>
  <c r="AA32" i="13" s="1"/>
  <c r="AB13" i="13"/>
  <c r="AB32" i="13" s="1"/>
  <c r="W13" i="13"/>
  <c r="W32" i="13" s="1"/>
  <c r="AC13" i="13"/>
  <c r="AC32" i="13" s="1"/>
  <c r="AD13" i="13"/>
  <c r="AD32" i="13" s="1"/>
  <c r="AE13" i="13"/>
  <c r="AE32" i="13" s="1"/>
  <c r="AF13" i="13"/>
  <c r="AF32" i="13" s="1"/>
  <c r="AG13" i="13"/>
  <c r="AG32" i="13" s="1"/>
  <c r="X13" i="13"/>
  <c r="X32" i="13" s="1"/>
  <c r="F15" i="34"/>
  <c r="F13" i="34" s="1"/>
  <c r="F22" i="34" s="1"/>
  <c r="C16" i="13"/>
  <c r="C17" i="13"/>
  <c r="C18" i="13"/>
  <c r="C20" i="13" s="1"/>
  <c r="C21" i="13" s="1"/>
  <c r="C22" i="13" s="1"/>
  <c r="C24" i="13" s="1"/>
  <c r="C26" i="13" s="1"/>
  <c r="C27" i="13" s="1"/>
  <c r="C19" i="13"/>
  <c r="I27" i="13"/>
  <c r="I26" i="13"/>
  <c r="I24" i="13"/>
  <c r="G17" i="13"/>
  <c r="G18" i="13" s="1"/>
  <c r="G19" i="13" s="1"/>
  <c r="G20" i="13" s="1"/>
  <c r="D17" i="13"/>
  <c r="D18" i="13" s="1"/>
  <c r="K12" i="13"/>
  <c r="L12" i="13" s="1"/>
  <c r="M12" i="13" s="1"/>
  <c r="N12" i="13" s="1"/>
  <c r="O12" i="13" s="1"/>
  <c r="P12" i="13" s="1"/>
  <c r="Q12" i="13" s="1"/>
  <c r="R12" i="13" s="1"/>
  <c r="S12" i="13" s="1"/>
  <c r="T12" i="13" s="1"/>
  <c r="U12" i="13" s="1"/>
  <c r="N16" i="34" l="1"/>
  <c r="H22" i="34"/>
  <c r="I22" i="34" s="1"/>
  <c r="H13" i="34"/>
  <c r="H15" i="34"/>
  <c r="I15" i="34" s="1"/>
  <c r="D19" i="13"/>
  <c r="D20" i="13" s="1"/>
  <c r="D21" i="13" s="1"/>
  <c r="D22" i="13" s="1"/>
  <c r="D24" i="13" s="1"/>
  <c r="D26" i="13" s="1"/>
  <c r="D27" i="13" s="1"/>
  <c r="G21" i="13"/>
  <c r="G22" i="13" s="1"/>
  <c r="G24" i="13" s="1"/>
  <c r="G26" i="13" s="1"/>
  <c r="G27" i="13" s="1"/>
  <c r="I13" i="34" l="1"/>
  <c r="N11" i="34"/>
  <c r="M14" i="4"/>
  <c r="M13" i="4"/>
  <c r="M12" i="4"/>
  <c r="M11" i="4"/>
</calcChain>
</file>

<file path=xl/sharedStrings.xml><?xml version="1.0" encoding="utf-8"?>
<sst xmlns="http://schemas.openxmlformats.org/spreadsheetml/2006/main" count="608" uniqueCount="332">
  <si>
    <t>Actuals</t>
  </si>
  <si>
    <t>Jan-21</t>
  </si>
  <si>
    <t>Feb-21</t>
  </si>
  <si>
    <t>Mar-21</t>
  </si>
  <si>
    <t>Apr-21</t>
  </si>
  <si>
    <t>May-21</t>
  </si>
  <si>
    <t>Jun-21</t>
  </si>
  <si>
    <t>Jul-21</t>
  </si>
  <si>
    <t>Aug-21</t>
  </si>
  <si>
    <t>Sep-21</t>
  </si>
  <si>
    <t>Oct-21</t>
  </si>
  <si>
    <t>Nov-21</t>
  </si>
  <si>
    <t>Dec-21</t>
  </si>
  <si>
    <t>Revenue</t>
  </si>
  <si>
    <t>Budget</t>
  </si>
  <si>
    <t>Account</t>
  </si>
  <si>
    <t>Department</t>
  </si>
  <si>
    <t>Scenario</t>
  </si>
  <si>
    <t>Product</t>
  </si>
  <si>
    <t>Market</t>
  </si>
  <si>
    <t>Vendor</t>
  </si>
  <si>
    <t>No Product</t>
  </si>
  <si>
    <t>No Market</t>
  </si>
  <si>
    <t>No Vendor</t>
  </si>
  <si>
    <t>All Departments</t>
  </si>
  <si>
    <t>All Products</t>
  </si>
  <si>
    <t>All Markets</t>
  </si>
  <si>
    <t>Operating Expenses</t>
  </si>
  <si>
    <t>Total Headcount</t>
  </si>
  <si>
    <t>Sales</t>
  </si>
  <si>
    <t>East</t>
  </si>
  <si>
    <t>Central</t>
  </si>
  <si>
    <t>West</t>
  </si>
  <si>
    <t>EMEA</t>
  </si>
  <si>
    <t>APAC</t>
  </si>
  <si>
    <t>Enterprise</t>
  </si>
  <si>
    <t>Premium</t>
  </si>
  <si>
    <t>Integration</t>
  </si>
  <si>
    <t>All Vendors</t>
  </si>
  <si>
    <t>Drivers</t>
  </si>
  <si>
    <t>Company Name:</t>
  </si>
  <si>
    <t>Drivers for Selections</t>
  </si>
  <si>
    <t>Departments</t>
  </si>
  <si>
    <t>Markets</t>
  </si>
  <si>
    <t>Departments - Planning</t>
  </si>
  <si>
    <t>Opportunity Type</t>
  </si>
  <si>
    <t>SFDC Departments</t>
  </si>
  <si>
    <t>Accounting</t>
  </si>
  <si>
    <t>All Oppty Types</t>
  </si>
  <si>
    <t>Sales + Marketing</t>
  </si>
  <si>
    <t>Cost of Goods Sold</t>
  </si>
  <si>
    <t>Customer Success</t>
  </si>
  <si>
    <t>New Business</t>
  </si>
  <si>
    <t>Sales - East</t>
  </si>
  <si>
    <t>Marketing</t>
  </si>
  <si>
    <t>Engineering</t>
  </si>
  <si>
    <t>Existing Business</t>
  </si>
  <si>
    <t>Sales - Central</t>
  </si>
  <si>
    <t>Executive</t>
  </si>
  <si>
    <t>Sales - West</t>
  </si>
  <si>
    <t>Product &amp; Engineering</t>
  </si>
  <si>
    <t>Finance</t>
  </si>
  <si>
    <t>Forecast Q2</t>
  </si>
  <si>
    <t>HR</t>
  </si>
  <si>
    <t>Operations</t>
  </si>
  <si>
    <t>IT</t>
  </si>
  <si>
    <t>Product Team</t>
  </si>
  <si>
    <t>General &amp; Administrative</t>
  </si>
  <si>
    <t>Professional Services</t>
  </si>
  <si>
    <t>Workforce Drivers</t>
  </si>
  <si>
    <t>Employee Level</t>
  </si>
  <si>
    <t>Salary</t>
  </si>
  <si>
    <t>Bonus</t>
  </si>
  <si>
    <t>Rate</t>
  </si>
  <si>
    <t>Cap</t>
  </si>
  <si>
    <t>Payout Cap</t>
  </si>
  <si>
    <t>Status</t>
  </si>
  <si>
    <t>FICA - Social Security</t>
  </si>
  <si>
    <t>Requested</t>
  </si>
  <si>
    <t>FICA - Medicare</t>
  </si>
  <si>
    <t>Approved</t>
  </si>
  <si>
    <t>FUTA</t>
  </si>
  <si>
    <t>Posted</t>
  </si>
  <si>
    <t>SUTA</t>
  </si>
  <si>
    <t>CT</t>
  </si>
  <si>
    <t>New Hire</t>
  </si>
  <si>
    <t>FL</t>
  </si>
  <si>
    <t>Existing</t>
  </si>
  <si>
    <t>NC</t>
  </si>
  <si>
    <t>NJ</t>
  </si>
  <si>
    <t>NY</t>
  </si>
  <si>
    <t>TX</t>
  </si>
  <si>
    <t>VA</t>
  </si>
  <si>
    <t>NSW</t>
  </si>
  <si>
    <t>LND</t>
  </si>
  <si>
    <t>Employee Benefit Cost</t>
  </si>
  <si>
    <t>Month</t>
  </si>
  <si>
    <t>SE</t>
  </si>
  <si>
    <t>Commission Payout</t>
  </si>
  <si>
    <t>EE</t>
  </si>
  <si>
    <t>Month Drivers</t>
  </si>
  <si>
    <t>Jan-20</t>
  </si>
  <si>
    <t>Jan</t>
  </si>
  <si>
    <t>Feb-20</t>
  </si>
  <si>
    <t>Feb</t>
  </si>
  <si>
    <t>Mar-20</t>
  </si>
  <si>
    <t>Mar</t>
  </si>
  <si>
    <t>Apr-20</t>
  </si>
  <si>
    <t>Apr</t>
  </si>
  <si>
    <t>May-20</t>
  </si>
  <si>
    <t>May</t>
  </si>
  <si>
    <t>Jun-20</t>
  </si>
  <si>
    <t>Jun</t>
  </si>
  <si>
    <t>Jul-20</t>
  </si>
  <si>
    <t>Jul</t>
  </si>
  <si>
    <t>Aug-20</t>
  </si>
  <si>
    <t>Aug</t>
  </si>
  <si>
    <t>Sep-20</t>
  </si>
  <si>
    <t>Sep</t>
  </si>
  <si>
    <t>Oct-20</t>
  </si>
  <si>
    <t>Oct</t>
  </si>
  <si>
    <t>Nov-20</t>
  </si>
  <si>
    <t>Nov</t>
  </si>
  <si>
    <t>Dec-20</t>
  </si>
  <si>
    <t>Dec</t>
  </si>
  <si>
    <t>Jan-22</t>
  </si>
  <si>
    <t>Feb-22</t>
  </si>
  <si>
    <t>Mar-22</t>
  </si>
  <si>
    <t>Apr-22</t>
  </si>
  <si>
    <t>May-22</t>
  </si>
  <si>
    <t>Jun-22</t>
  </si>
  <si>
    <t>Jul-22</t>
  </si>
  <si>
    <t>Aug-22</t>
  </si>
  <si>
    <t>Sep-22</t>
  </si>
  <si>
    <t>Oct-22</t>
  </si>
  <si>
    <t>Nov-22</t>
  </si>
  <si>
    <t>Dec-22</t>
  </si>
  <si>
    <t>Current Plan</t>
  </si>
  <si>
    <t>Salary &amp; Wages</t>
  </si>
  <si>
    <t>Payroll Taxes</t>
  </si>
  <si>
    <t>Benefits</t>
  </si>
  <si>
    <t>Personnel Expense - Other</t>
  </si>
  <si>
    <t>Sales &amp; Marketing</t>
  </si>
  <si>
    <t>Travel &amp; Entertainment</t>
  </si>
  <si>
    <t>Corporate Expenses</t>
  </si>
  <si>
    <t>Facilities &amp; Rent</t>
  </si>
  <si>
    <t>Salary Detail</t>
  </si>
  <si>
    <t>Benefits Detail</t>
  </si>
  <si>
    <t>Headcount Detail</t>
  </si>
  <si>
    <t>FTE Detail</t>
  </si>
  <si>
    <t>$</t>
  </si>
  <si>
    <t>%</t>
  </si>
  <si>
    <t>FTEs</t>
  </si>
  <si>
    <t>Plan Year</t>
  </si>
  <si>
    <t>Plan Status</t>
  </si>
  <si>
    <t>Open</t>
  </si>
  <si>
    <t>Submitted</t>
  </si>
  <si>
    <t>Rejected</t>
  </si>
  <si>
    <t>Salary Total</t>
  </si>
  <si>
    <t>Benefits Total</t>
  </si>
  <si>
    <t>Start Date</t>
  </si>
  <si>
    <t>End Date</t>
  </si>
  <si>
    <t>Employee ID</t>
  </si>
  <si>
    <t>Employee Name</t>
  </si>
  <si>
    <t>Level</t>
  </si>
  <si>
    <t>Annual Salary</t>
  </si>
  <si>
    <t>Bonus %</t>
  </si>
  <si>
    <t>Commission</t>
  </si>
  <si>
    <t>401k %</t>
  </si>
  <si>
    <t>Work State</t>
  </si>
  <si>
    <t>Mth</t>
  </si>
  <si>
    <t>Yes</t>
  </si>
  <si>
    <t>TBH</t>
  </si>
  <si>
    <t>Kay Baker</t>
  </si>
  <si>
    <t>Brandi Hodges</t>
  </si>
  <si>
    <t>No</t>
  </si>
  <si>
    <t>Kathleen Franklin</t>
  </si>
  <si>
    <t>Tanya Nelson</t>
  </si>
  <si>
    <t>Harriet Hayes</t>
  </si>
  <si>
    <t>Total Salaries</t>
  </si>
  <si>
    <t>Total Benefits</t>
  </si>
  <si>
    <t>Total Taxes</t>
  </si>
  <si>
    <t>State Rate</t>
  </si>
  <si>
    <t>State Cap</t>
  </si>
  <si>
    <t>Fed Taxes Detail</t>
  </si>
  <si>
    <t>State Taxes Detail</t>
  </si>
  <si>
    <t>Total</t>
  </si>
  <si>
    <t>2020</t>
  </si>
  <si>
    <t>Fed Taxes Total</t>
  </si>
  <si>
    <t>State Taxes Total</t>
  </si>
  <si>
    <t>Budget v2</t>
  </si>
  <si>
    <t>Forecast 6+6</t>
  </si>
  <si>
    <t>Forecast 7+5</t>
  </si>
  <si>
    <t xml:space="preserve"> </t>
  </si>
  <si>
    <t>N/A</t>
  </si>
  <si>
    <t>Budget v4</t>
  </si>
  <si>
    <t>In Progress</t>
  </si>
  <si>
    <t>Title</t>
  </si>
  <si>
    <t>VP of Sales</t>
  </si>
  <si>
    <t>Sales Manager</t>
  </si>
  <si>
    <t>Sales Engineer</t>
  </si>
  <si>
    <t>Account Executive</t>
  </si>
  <si>
    <t>Benefits?</t>
  </si>
  <si>
    <t>Monthly Benefit Amount</t>
  </si>
  <si>
    <t>Soc Sec Cap</t>
  </si>
  <si>
    <t>Soc Sec Rate</t>
  </si>
  <si>
    <t>Merit Increase</t>
  </si>
  <si>
    <t>401k Match</t>
  </si>
  <si>
    <t>Medicare %</t>
  </si>
  <si>
    <t>Personnel Expenses</t>
  </si>
  <si>
    <t>Personnel Details</t>
  </si>
  <si>
    <t>Dept</t>
  </si>
  <si>
    <t>Working Budget</t>
  </si>
  <si>
    <t>Forecast Q3</t>
  </si>
  <si>
    <t>Forecast v2</t>
  </si>
  <si>
    <t>Actuals as of</t>
  </si>
  <si>
    <t>Personnel</t>
  </si>
  <si>
    <t>Other OpEx</t>
  </si>
  <si>
    <t>S&amp;M</t>
  </si>
  <si>
    <t>Expense Line</t>
  </si>
  <si>
    <t>T&amp;E</t>
  </si>
  <si>
    <t>Corp</t>
  </si>
  <si>
    <t>F&amp;R</t>
  </si>
  <si>
    <t>TBD</t>
  </si>
  <si>
    <t>Model Components (aka spreadsheet tabs)</t>
  </si>
  <si>
    <t>Model Legend</t>
  </si>
  <si>
    <t>Inputs</t>
  </si>
  <si>
    <t>ABC</t>
  </si>
  <si>
    <t>Calculations</t>
  </si>
  <si>
    <t>These cells are formulas that produce model data, and are used in outputs. Don't modify the formulas in these cells.</t>
  </si>
  <si>
    <t>Outputs</t>
  </si>
  <si>
    <t>Travel &amp; Entertainment Accounts</t>
  </si>
  <si>
    <t>T&amp;E - Client Facing</t>
  </si>
  <si>
    <t>T&amp;E - Internal Meetings</t>
  </si>
  <si>
    <t>T&amp;E - Professional Conferences</t>
  </si>
  <si>
    <t>No Project</t>
  </si>
  <si>
    <t>All Projects</t>
  </si>
  <si>
    <t>Projects</t>
  </si>
  <si>
    <t>For Graph Above:</t>
  </si>
  <si>
    <t>Mar-23</t>
  </si>
  <si>
    <t>Apr-23</t>
  </si>
  <si>
    <t>May-23</t>
  </si>
  <si>
    <t>Jun-23</t>
  </si>
  <si>
    <t>Jul-23</t>
  </si>
  <si>
    <t>Aug-23</t>
  </si>
  <si>
    <t>Sep-23</t>
  </si>
  <si>
    <t>Oct-23</t>
  </si>
  <si>
    <t>Nov-23</t>
  </si>
  <si>
    <t>Dec-23</t>
  </si>
  <si>
    <t>Jan-23</t>
  </si>
  <si>
    <t>Feb-23</t>
  </si>
  <si>
    <t>Project</t>
  </si>
  <si>
    <t>Rocco Marciano</t>
  </si>
  <si>
    <t>Jesse Rodriguez</t>
  </si>
  <si>
    <t>Gianna DiStefano</t>
  </si>
  <si>
    <t>Sheida Golbahar</t>
  </si>
  <si>
    <t>Product 1</t>
  </si>
  <si>
    <t>Product 2</t>
  </si>
  <si>
    <t>Product 3</t>
  </si>
  <si>
    <t>Product 4</t>
  </si>
  <si>
    <t>Project 1</t>
  </si>
  <si>
    <t>Project 2</t>
  </si>
  <si>
    <t>Project 3</t>
  </si>
  <si>
    <t>Project 4</t>
  </si>
  <si>
    <t>Project 5</t>
  </si>
  <si>
    <t>Project 6</t>
  </si>
  <si>
    <t>Project 7</t>
  </si>
  <si>
    <t>Project 8</t>
  </si>
  <si>
    <t>Project 9</t>
  </si>
  <si>
    <t>Project 10</t>
  </si>
  <si>
    <t>Sales and Marketing Accounts</t>
  </si>
  <si>
    <t>S&amp;M - Digital Marketing</t>
  </si>
  <si>
    <t>S&amp;M - Market Research</t>
  </si>
  <si>
    <t>S&amp;M - Strategy/Tactics</t>
  </si>
  <si>
    <t>21C Media</t>
  </si>
  <si>
    <t>42 Floors</t>
  </si>
  <si>
    <t>AICPA</t>
  </si>
  <si>
    <t>Alphagraphics</t>
  </si>
  <si>
    <t>Amazon</t>
  </si>
  <si>
    <t>American</t>
  </si>
  <si>
    <t>Barclays</t>
  </si>
  <si>
    <t>Berschadsky Law</t>
  </si>
  <si>
    <t>Boomi</t>
  </si>
  <si>
    <t>Facebook</t>
  </si>
  <si>
    <t>Havas</t>
  </si>
  <si>
    <t>Twitter SEO</t>
  </si>
  <si>
    <t>iProspect</t>
  </si>
  <si>
    <t>Descriptions/Assumptions</t>
  </si>
  <si>
    <t>Comments</t>
  </si>
  <si>
    <t>Purchase Order</t>
  </si>
  <si>
    <t>PO# 001221</t>
  </si>
  <si>
    <t>PO# 001091</t>
  </si>
  <si>
    <t>PO# 001675</t>
  </si>
  <si>
    <t>PO# 002022</t>
  </si>
  <si>
    <t>For new SEO implementation</t>
  </si>
  <si>
    <t>New prospect tools</t>
  </si>
  <si>
    <t>Implementation support</t>
  </si>
  <si>
    <t>Push advertising</t>
  </si>
  <si>
    <t>Get accrual for next month</t>
  </si>
  <si>
    <t>Meet every week</t>
  </si>
  <si>
    <r>
      <rPr>
        <b/>
        <sz val="12"/>
        <color theme="1"/>
        <rFont val="Calibri"/>
        <family val="2"/>
        <scheme val="minor"/>
      </rPr>
      <t xml:space="preserve">Note: </t>
    </r>
    <r>
      <rPr>
        <sz val="12"/>
        <color theme="1"/>
        <rFont val="Calibri"/>
        <family val="2"/>
        <scheme val="minor"/>
      </rPr>
      <t>The purpose of this Drivers tab is to feed data dropdowns and other assumptions throughout this budgeting workbook. Cube will be able to build many of these drivers on the web portal so that the FP&amp;A team and Budget Owners can avoid common excel issues experienced in the process.</t>
    </r>
  </si>
  <si>
    <t>Company Name</t>
  </si>
  <si>
    <t>1st tab</t>
  </si>
  <si>
    <t>OpEx Variances</t>
  </si>
  <si>
    <t>2nd tab</t>
  </si>
  <si>
    <t>3rd tab</t>
  </si>
  <si>
    <t>4th tab</t>
  </si>
  <si>
    <t>OpEx Plan</t>
  </si>
  <si>
    <t>Headcount</t>
  </si>
  <si>
    <t>Use the existing headcount roster to plan out Personnel level expense lines at a detailed salary, taxes, and benefits level which will feed into the OpEx Plan tab.</t>
  </si>
  <si>
    <t>Sales &amp; Marketing expenses are often project based. Use this tab to plan out in detail what will encompass the Sales &amp; Marketing expense line which will feed into the OpEx Plan tab.</t>
  </si>
  <si>
    <t>For Graph</t>
  </si>
  <si>
    <t>TTM Total</t>
  </si>
  <si>
    <t>12 Month Total</t>
  </si>
  <si>
    <t>Starting Month</t>
  </si>
  <si>
    <t>Rolling Forecast</t>
  </si>
  <si>
    <t>These cells are where you'll input/update data (input roster file and new hire assumptions)</t>
  </si>
  <si>
    <t>These cells remain black, and are linked to the inputs and sub-calculations. The formulas in these cells should remain unchanged.</t>
  </si>
  <si>
    <t>Company Name - Rolling Forecast Scenario Variance</t>
  </si>
  <si>
    <t>How to use this Template</t>
  </si>
  <si>
    <t>Operating Expenses Budget Template</t>
  </si>
  <si>
    <t>This template helps organize your Budget for your OpEx Spending.
First download the the prior year's monthly actuals from your ERP and copy those into the actualized periods in the template where you can. You may also input the actuals into this template and pull in the summarized data via spreadsheet formulas (SUMIFs, VLOOKUP's, etc.)
Secondly, pull in your budget or enter your budget figures and/or update the drivers on each tab to update the budget figures.
Use the "Year" filter on each tab to update the year you are planning for.</t>
  </si>
  <si>
    <t>This tab lists the variances between the Actuals for the prior 12 months and "Budget"for the next 12 months by detailed ERP account and can be toggled by specific department.</t>
  </si>
  <si>
    <t>This is the high level department forecast template that aggregates the ERP accounts that are important to the Company's Budget. The detailed tabs feed into this tab.</t>
  </si>
  <si>
    <t>Year</t>
  </si>
  <si>
    <t>2024</t>
  </si>
  <si>
    <t>2025</t>
  </si>
  <si>
    <t>2026</t>
  </si>
  <si>
    <t>2027</t>
  </si>
  <si>
    <t>2028</t>
  </si>
  <si>
    <t>2029</t>
  </si>
  <si>
    <t>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</si>
</sst>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
    <numFmt numFmtId="166" formatCode="#,###;[Red]#,###"/>
    <numFmt numFmtId="167" formatCode="#,##0.0"/>
    <numFmt numFmtId="168" formatCode="#,##0.0000"/>
    <numFmt numFmtId="169" formatCode="[$-409]mmm\-yy"/>
    <numFmt numFmtId="170" formatCode="000"/>
    <numFmt numFmtId="171" formatCode="0.0%"/>
  </numFmts>
  <fonts count="10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b/>
      <sz val="10"/>
      <color theme="1"/>
      <name val="Arial"/>
      <family val="2"/>
    </font>
    <font>
      <sz val="10"/>
      <color rgb="FF000000"/>
      <name val="Arial"/>
      <family val="2"/>
    </font>
    <font>
      <b/>
      <sz val="12"/>
      <color rgb="FFFFFFFF"/>
      <name val="Arial"/>
      <family val="2"/>
    </font>
    <font>
      <b/>
      <sz val="16"/>
      <color rgb="FFFFFFFF"/>
      <name val="Arial"/>
      <family val="2"/>
    </font>
    <font>
      <sz val="16"/>
      <color theme="1"/>
      <name val="Arial"/>
      <family val="2"/>
    </font>
    <font>
      <sz val="16"/>
      <color theme="1"/>
      <name val="Calibri"/>
      <family val="2"/>
      <scheme val="minor"/>
    </font>
    <font>
      <b/>
      <sz val="11"/>
      <color theme="3"/>
      <name val="Calibri"/>
      <family val="2"/>
      <scheme val="minor"/>
    </font>
    <font>
      <sz val="10"/>
      <color rgb="FF000000"/>
      <name val="Calibri"/>
      <family val="2"/>
      <scheme val="minor"/>
    </font>
    <font>
      <sz val="8"/>
      <name val="Calibri"/>
      <family val="2"/>
      <scheme val="minor"/>
    </font>
    <font>
      <b/>
      <sz val="12"/>
      <color theme="1"/>
      <name val="Calibri"/>
      <family val="2"/>
      <scheme val="minor"/>
    </font>
    <font>
      <sz val="11"/>
      <color theme="1"/>
      <name val="Verdana"/>
      <family val="2"/>
    </font>
    <font>
      <b/>
      <sz val="14"/>
      <color rgb="FFFFFFFF"/>
      <name val="Verdana"/>
      <family val="2"/>
    </font>
    <font>
      <sz val="10"/>
      <color theme="1"/>
      <name val="Verdana"/>
      <family val="2"/>
    </font>
    <font>
      <b/>
      <sz val="10"/>
      <color theme="1"/>
      <name val="Verdana"/>
      <family val="2"/>
    </font>
    <font>
      <sz val="10"/>
      <name val="Verdana"/>
      <family val="2"/>
    </font>
    <font>
      <b/>
      <sz val="10"/>
      <color rgb="FF002060"/>
      <name val="Verdana"/>
      <family val="2"/>
    </font>
    <font>
      <b/>
      <sz val="12"/>
      <name val="Verdana"/>
      <family val="2"/>
    </font>
    <font>
      <b/>
      <sz val="12"/>
      <color theme="1"/>
      <name val="Verdana"/>
      <family val="2"/>
    </font>
    <font>
      <sz val="10"/>
      <color theme="0"/>
      <name val="Verdana"/>
      <family val="2"/>
    </font>
    <font>
      <sz val="11"/>
      <color theme="0"/>
      <name val="Verdana"/>
      <family val="2"/>
    </font>
    <font>
      <b/>
      <u/>
      <sz val="9"/>
      <color rgb="FF0000FF"/>
      <name val="Verdana"/>
      <family val="2"/>
    </font>
    <font>
      <sz val="10"/>
      <color rgb="FF002060"/>
      <name val="Verdana"/>
      <family val="2"/>
    </font>
    <font>
      <b/>
      <sz val="10"/>
      <color rgb="FF000000"/>
      <name val="Verdana"/>
      <family val="2"/>
    </font>
    <font>
      <sz val="10"/>
      <color rgb="FF000000"/>
      <name val="Verdana"/>
      <family val="2"/>
    </font>
    <font>
      <sz val="10"/>
      <color rgb="FF0000FF"/>
      <name val="Verdana"/>
      <family val="2"/>
    </font>
    <font>
      <b/>
      <sz val="9"/>
      <color rgb="FFFF0000"/>
      <name val="Verdana"/>
      <family val="2"/>
    </font>
    <font>
      <sz val="11"/>
      <name val="Verdana"/>
      <family val="2"/>
    </font>
    <font>
      <b/>
      <sz val="16"/>
      <color rgb="FF000000"/>
      <name val="Verdana"/>
      <family val="2"/>
    </font>
    <font>
      <sz val="11"/>
      <color rgb="FF000000"/>
      <name val="Verdana"/>
      <family val="2"/>
    </font>
    <font>
      <sz val="11"/>
      <color rgb="FF00008D"/>
      <name val="Verdana"/>
      <family val="2"/>
    </font>
    <font>
      <b/>
      <sz val="16"/>
      <color theme="0"/>
      <name val="Verdana"/>
      <family val="2"/>
    </font>
    <font>
      <sz val="14"/>
      <color rgb="FF000000"/>
      <name val="Verdana"/>
      <family val="2"/>
    </font>
    <font>
      <sz val="16"/>
      <color rgb="FF000000"/>
      <name val="Verdana"/>
      <family val="2"/>
    </font>
    <font>
      <sz val="10"/>
      <color rgb="FF00008D"/>
      <name val="Verdana"/>
      <family val="2"/>
    </font>
    <font>
      <b/>
      <sz val="10"/>
      <color theme="0"/>
      <name val="Verdana"/>
      <family val="2"/>
    </font>
    <font>
      <b/>
      <sz val="12"/>
      <color rgb="FF000000"/>
      <name val="Verdana"/>
      <family val="2"/>
    </font>
    <font>
      <sz val="12"/>
      <color rgb="FF000000"/>
      <name val="Verdana"/>
      <family val="2"/>
    </font>
    <font>
      <b/>
      <sz val="18"/>
      <color rgb="FF00008D"/>
      <name val="Verdana"/>
      <family val="2"/>
    </font>
    <font>
      <b/>
      <sz val="14"/>
      <color theme="0"/>
      <name val="Verdana"/>
      <family val="2"/>
    </font>
    <font>
      <sz val="12"/>
      <color theme="1"/>
      <name val="Verdana"/>
      <family val="2"/>
    </font>
    <font>
      <b/>
      <u/>
      <sz val="11"/>
      <color theme="1"/>
      <name val="Verdana"/>
      <family val="2"/>
    </font>
    <font>
      <sz val="10"/>
      <color theme="4" tint="-0.499984740745262"/>
      <name val="Verdana"/>
      <family val="2"/>
    </font>
    <font>
      <b/>
      <sz val="10"/>
      <color theme="4" tint="-0.499984740745262"/>
      <name val="Verdana"/>
      <family val="2"/>
    </font>
    <font>
      <b/>
      <sz val="11"/>
      <color theme="0"/>
      <name val="Verdana"/>
      <family val="2"/>
    </font>
    <font>
      <b/>
      <sz val="11"/>
      <name val="Verdana"/>
      <family val="2"/>
    </font>
    <font>
      <b/>
      <sz val="11"/>
      <color theme="1"/>
      <name val="Verdana"/>
      <family val="2"/>
    </font>
    <font>
      <i/>
      <sz val="11"/>
      <color theme="1"/>
      <name val="Verdana"/>
      <family val="2"/>
    </font>
    <font>
      <sz val="11"/>
      <color theme="0" tint="-0.34998626667073579"/>
      <name val="Verdana"/>
      <family val="2"/>
    </font>
    <font>
      <b/>
      <sz val="11"/>
      <color rgb="FFFFFFFF"/>
      <name val="Verdana"/>
      <family val="2"/>
    </font>
    <font>
      <b/>
      <sz val="11"/>
      <color rgb="FF002060"/>
      <name val="Verdana"/>
      <family val="2"/>
    </font>
    <font>
      <b/>
      <u/>
      <sz val="10"/>
      <color theme="1"/>
      <name val="Verdana"/>
      <family val="2"/>
    </font>
    <font>
      <b/>
      <sz val="10"/>
      <name val="Verdana"/>
      <family val="2"/>
    </font>
    <font>
      <sz val="9"/>
      <color theme="1"/>
      <name val="Verdana"/>
      <family val="2"/>
    </font>
    <font>
      <b/>
      <u/>
      <sz val="9"/>
      <color theme="1"/>
      <name val="Verdana"/>
      <family val="2"/>
    </font>
    <font>
      <sz val="9"/>
      <color theme="0"/>
      <name val="Verdana"/>
      <family val="2"/>
    </font>
    <font>
      <b/>
      <sz val="9"/>
      <color rgb="FF002060"/>
      <name val="Verdana"/>
      <family val="2"/>
    </font>
    <font>
      <b/>
      <sz val="9"/>
      <color theme="1"/>
      <name val="Verdana"/>
      <family val="2"/>
    </font>
    <font>
      <b/>
      <sz val="9"/>
      <color theme="0"/>
      <name val="Verdana"/>
      <family val="2"/>
    </font>
    <font>
      <b/>
      <sz val="9"/>
      <name val="Verdana"/>
      <family val="2"/>
    </font>
    <font>
      <b/>
      <u/>
      <sz val="9"/>
      <name val="Verdana"/>
      <family val="2"/>
    </font>
    <font>
      <b/>
      <u/>
      <sz val="9"/>
      <color rgb="FF000000"/>
      <name val="Verdana"/>
      <family val="2"/>
    </font>
    <font>
      <sz val="9"/>
      <color rgb="FF000000"/>
      <name val="Verdana"/>
      <family val="2"/>
    </font>
    <font>
      <i/>
      <sz val="9"/>
      <name val="Verdana"/>
      <family val="2"/>
    </font>
    <font>
      <i/>
      <sz val="9"/>
      <color theme="0"/>
      <name val="Verdana"/>
      <family val="2"/>
    </font>
    <font>
      <i/>
      <sz val="9"/>
      <color rgb="FF000000"/>
      <name val="Verdana"/>
      <family val="2"/>
    </font>
    <font>
      <b/>
      <sz val="9"/>
      <color rgb="FF61BFB9"/>
      <name val="Verdana"/>
      <family val="2"/>
    </font>
    <font>
      <b/>
      <sz val="9"/>
      <color rgb="FF000000"/>
      <name val="Verdana"/>
      <family val="2"/>
    </font>
    <font>
      <sz val="9"/>
      <color theme="0" tint="-0.34998626667073579"/>
      <name val="Verdana"/>
      <family val="2"/>
    </font>
    <font>
      <sz val="9"/>
      <color rgb="FFB8E2DF"/>
      <name val="Verdana"/>
      <family val="2"/>
    </font>
    <font>
      <sz val="9"/>
      <color theme="9" tint="0.79998168889431442"/>
      <name val="Verdana"/>
      <family val="2"/>
    </font>
    <font>
      <sz val="9"/>
      <name val="Verdana"/>
      <family val="2"/>
    </font>
    <font>
      <sz val="9"/>
      <color rgb="FF002060"/>
      <name val="Verdana"/>
      <family val="2"/>
    </font>
    <font>
      <sz val="8"/>
      <color rgb="FF002060"/>
      <name val="Verdana"/>
      <family val="2"/>
    </font>
    <font>
      <sz val="8"/>
      <color theme="1"/>
      <name val="Verdana"/>
      <family val="2"/>
    </font>
    <font>
      <b/>
      <sz val="8"/>
      <color rgb="FF000000"/>
      <name val="Verdana"/>
      <family val="2"/>
    </font>
    <font>
      <i/>
      <sz val="9"/>
      <color theme="0" tint="-4.9989318521683403E-2"/>
      <name val="Verdana"/>
      <family val="2"/>
    </font>
    <font>
      <b/>
      <i/>
      <sz val="9"/>
      <color theme="0" tint="-4.9989318521683403E-2"/>
      <name val="Verdana"/>
      <family val="2"/>
    </font>
    <font>
      <b/>
      <sz val="9"/>
      <color rgb="FFF8F8F8"/>
      <name val="Verdana"/>
      <family val="2"/>
    </font>
    <font>
      <sz val="9"/>
      <color theme="0" tint="-4.9989318521683403E-2"/>
      <name val="Verdana"/>
      <family val="2"/>
    </font>
    <font>
      <sz val="9"/>
      <color rgb="FF000087"/>
      <name val="Verdana"/>
      <family val="2"/>
    </font>
    <font>
      <b/>
      <u/>
      <sz val="9"/>
      <color theme="0"/>
      <name val="Verdana"/>
      <family val="2"/>
    </font>
    <font>
      <sz val="8"/>
      <color theme="0"/>
      <name val="Verdana"/>
      <family val="2"/>
    </font>
    <font>
      <sz val="10"/>
      <color theme="0" tint="-0.14999847407452621"/>
      <name val="Verdana"/>
      <family val="2"/>
    </font>
    <font>
      <b/>
      <sz val="10"/>
      <color theme="0" tint="-0.499984740745262"/>
      <name val="Verdana"/>
      <family val="2"/>
    </font>
    <font>
      <sz val="10"/>
      <color theme="0" tint="-0.499984740745262"/>
      <name val="Verdana"/>
      <family val="2"/>
    </font>
    <font>
      <b/>
      <sz val="8"/>
      <color theme="0"/>
      <name val="Verdana"/>
      <family val="2"/>
    </font>
    <font>
      <b/>
      <sz val="8"/>
      <color rgb="FFF8F8F8"/>
      <name val="Verdana"/>
      <family val="2"/>
    </font>
    <font>
      <sz val="8"/>
      <color rgb="FF000000"/>
      <name val="Verdana"/>
      <family val="2"/>
    </font>
    <font>
      <u/>
      <sz val="11"/>
      <color theme="1"/>
      <name val="Verdana"/>
      <family val="2"/>
    </font>
    <font>
      <sz val="11"/>
      <color theme="0" tint="-4.9989318521683403E-2"/>
      <name val="Verdana"/>
      <family val="2"/>
    </font>
    <font>
      <sz val="12"/>
      <color theme="0" tint="-4.9989318521683403E-2"/>
      <name val="Verdana"/>
      <family val="2"/>
    </font>
    <font>
      <i/>
      <sz val="11"/>
      <color theme="0" tint="-4.9989318521683403E-2"/>
      <name val="Verdana"/>
      <family val="2"/>
    </font>
    <font>
      <u/>
      <sz val="9"/>
      <color theme="1"/>
      <name val="Verdana"/>
      <family val="2"/>
    </font>
  </fonts>
  <fills count="18">
    <fill>
      <patternFill patternType="none"/>
    </fill>
    <fill>
      <patternFill patternType="gray125"/>
    </fill>
    <fill>
      <patternFill patternType="solid">
        <fgColor theme="1" tint="0.249977111117893"/>
        <bgColor indexed="64"/>
      </patternFill>
    </fill>
    <fill>
      <patternFill patternType="solid">
        <fgColor theme="6" tint="0.79998168889431442"/>
        <bgColor indexed="64"/>
      </patternFill>
    </fill>
    <fill>
      <patternFill patternType="solid">
        <fgColor rgb="FFD8D8D8"/>
        <bgColor rgb="FFD8D8D8"/>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rgb="FFE6F6F6"/>
        <bgColor indexed="64"/>
      </patternFill>
    </fill>
    <fill>
      <patternFill patternType="solid">
        <fgColor rgb="FF0000FF"/>
        <bgColor indexed="64"/>
      </patternFill>
    </fill>
    <fill>
      <patternFill patternType="solid">
        <fgColor rgb="FF000087"/>
        <bgColor indexed="64"/>
      </patternFill>
    </fill>
    <fill>
      <patternFill patternType="solid">
        <fgColor rgb="FFB7E3E4"/>
        <bgColor indexed="64"/>
      </patternFill>
    </fill>
    <fill>
      <patternFill patternType="solid">
        <fgColor rgb="FFB8E2DF"/>
        <bgColor rgb="FFDEEAF6"/>
      </patternFill>
    </fill>
    <fill>
      <patternFill patternType="solid">
        <fgColor rgb="FF000087"/>
        <bgColor rgb="FF1F3864"/>
      </patternFill>
    </fill>
    <fill>
      <patternFill patternType="solid">
        <fgColor rgb="FF61BFB9"/>
        <bgColor rgb="FFBDD6EE"/>
      </patternFill>
    </fill>
    <fill>
      <patternFill patternType="solid">
        <fgColor rgb="FF61BFB9"/>
        <bgColor rgb="FFD8D8D8"/>
      </patternFill>
    </fill>
    <fill>
      <patternFill patternType="solid">
        <fgColor rgb="FF173187"/>
        <bgColor indexed="64"/>
      </patternFill>
    </fill>
    <fill>
      <patternFill patternType="solid">
        <fgColor theme="0"/>
        <bgColor rgb="FFDEEAF6"/>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theme="0" tint="-0.249977111117893"/>
      </bottom>
      <diagonal/>
    </border>
    <border>
      <left style="thin">
        <color rgb="FF61BFB9"/>
      </left>
      <right style="thin">
        <color rgb="FF61BFB9"/>
      </right>
      <top style="thin">
        <color rgb="FF61BFB9"/>
      </top>
      <bottom style="thin">
        <color rgb="FF61BFB9"/>
      </bottom>
      <diagonal/>
    </border>
    <border>
      <left style="thin">
        <color rgb="FF61BFB9"/>
      </left>
      <right style="thin">
        <color rgb="FF61BFB9"/>
      </right>
      <top style="thin">
        <color rgb="FF61BFB9"/>
      </top>
      <bottom/>
      <diagonal/>
    </border>
    <border>
      <left/>
      <right/>
      <top style="thin">
        <color theme="0" tint="-0.249977111117893"/>
      </top>
      <bottom/>
      <diagonal/>
    </border>
    <border>
      <left style="thin">
        <color rgb="FFF3F7FD"/>
      </left>
      <right style="thin">
        <color rgb="FFF3F7FD"/>
      </right>
      <top style="thin">
        <color rgb="FFF3F7FD"/>
      </top>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top style="thin">
        <color theme="0"/>
      </top>
      <bottom/>
      <diagonal/>
    </border>
    <border>
      <left/>
      <right/>
      <top style="thin">
        <color theme="0"/>
      </top>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right style="thin">
        <color rgb="FFF3F7FD"/>
      </right>
      <top style="thin">
        <color rgb="FFF3F7FD"/>
      </top>
      <bottom/>
      <diagonal/>
    </border>
    <border>
      <left/>
      <right style="thin">
        <color theme="0"/>
      </right>
      <top style="thin">
        <color theme="0"/>
      </top>
      <bottom/>
      <diagonal/>
    </border>
    <border>
      <left style="thin">
        <color auto="1"/>
      </left>
      <right/>
      <top/>
      <bottom style="thin">
        <color theme="0" tint="-0.249977111117893"/>
      </bottom>
      <diagonal/>
    </border>
    <border>
      <left/>
      <right style="thin">
        <color auto="1"/>
      </right>
      <top/>
      <bottom style="thin">
        <color theme="0" tint="-0.249977111117893"/>
      </bottom>
      <diagonal/>
    </border>
    <border>
      <left style="thin">
        <color rgb="FF61BFB9"/>
      </left>
      <right style="thin">
        <color rgb="FF61BFB9"/>
      </right>
      <top/>
      <bottom style="thin">
        <color indexed="64"/>
      </bottom>
      <diagonal/>
    </border>
  </borders>
  <cellStyleXfs count="14">
    <xf numFmtId="0" fontId="0"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14" fillId="0" borderId="0" applyNumberFormat="0" applyFill="0" applyBorder="0" applyAlignment="0" applyProtection="0"/>
    <xf numFmtId="0" fontId="2" fillId="0" borderId="0"/>
    <xf numFmtId="43" fontId="2" fillId="0" borderId="0" applyFont="0" applyFill="0" applyBorder="0" applyAlignment="0" applyProtection="0"/>
    <xf numFmtId="0" fontId="15" fillId="0" borderId="0"/>
    <xf numFmtId="0" fontId="1" fillId="0" borderId="0"/>
    <xf numFmtId="43" fontId="1" fillId="0" borderId="0" applyFont="0" applyFill="0" applyBorder="0" applyAlignment="0" applyProtection="0"/>
  </cellStyleXfs>
  <cellXfs count="483">
    <xf numFmtId="0" fontId="0" fillId="0" borderId="0" xfId="0"/>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right"/>
    </xf>
    <xf numFmtId="0" fontId="10"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vertical="center"/>
    </xf>
    <xf numFmtId="0" fontId="8" fillId="0" borderId="0" xfId="0" applyFont="1"/>
    <xf numFmtId="0" fontId="7" fillId="0" borderId="0" xfId="0" applyFont="1" applyAlignment="1">
      <alignment horizontal="left"/>
    </xf>
    <xf numFmtId="9" fontId="7" fillId="0" borderId="0" xfId="0" applyNumberFormat="1" applyFont="1"/>
    <xf numFmtId="3" fontId="7" fillId="0" borderId="0" xfId="0" applyNumberFormat="1" applyFont="1"/>
    <xf numFmtId="4" fontId="7" fillId="0" borderId="0" xfId="0" applyNumberFormat="1" applyFont="1"/>
    <xf numFmtId="49" fontId="9" fillId="0" borderId="0" xfId="0" applyNumberFormat="1" applyFont="1"/>
    <xf numFmtId="49" fontId="7" fillId="0" borderId="0" xfId="0" applyNumberFormat="1" applyFont="1"/>
    <xf numFmtId="0" fontId="0" fillId="5" borderId="0" xfId="0" applyFill="1"/>
    <xf numFmtId="0" fontId="0" fillId="5" borderId="0" xfId="0" applyFill="1" applyAlignment="1">
      <alignment vertical="center"/>
    </xf>
    <xf numFmtId="0" fontId="7" fillId="0" borderId="0" xfId="0" applyFont="1" applyAlignment="1">
      <alignment horizontal="right"/>
    </xf>
    <xf numFmtId="0" fontId="17" fillId="0" borderId="0" xfId="0" applyFont="1" applyAlignment="1">
      <alignment horizontal="left" vertical="top" wrapText="1"/>
    </xf>
    <xf numFmtId="0" fontId="11" fillId="9" borderId="1" xfId="0" applyFont="1" applyFill="1" applyBorder="1" applyAlignment="1">
      <alignment vertical="center"/>
    </xf>
    <xf numFmtId="0" fontId="12" fillId="9" borderId="1" xfId="0" applyFont="1" applyFill="1" applyBorder="1" applyAlignment="1">
      <alignment horizontal="right" vertical="center" indent="1"/>
    </xf>
    <xf numFmtId="0" fontId="12" fillId="9" borderId="1" xfId="0" applyFont="1" applyFill="1" applyBorder="1" applyAlignment="1">
      <alignment horizontal="center" vertical="center"/>
    </xf>
    <xf numFmtId="0" fontId="12" fillId="9" borderId="1" xfId="0" applyFont="1" applyFill="1" applyBorder="1" applyAlignment="1">
      <alignment vertical="center"/>
    </xf>
    <xf numFmtId="0" fontId="13" fillId="9" borderId="1" xfId="0" applyFont="1" applyFill="1" applyBorder="1" applyAlignment="1">
      <alignment vertical="center"/>
    </xf>
    <xf numFmtId="0" fontId="18" fillId="13" borderId="1" xfId="3" applyFont="1" applyFill="1" applyBorder="1" applyAlignment="1">
      <alignment vertical="center"/>
    </xf>
    <xf numFmtId="0" fontId="19" fillId="13" borderId="1" xfId="3" applyFont="1" applyFill="1" applyBorder="1" applyAlignment="1">
      <alignment vertical="center"/>
    </xf>
    <xf numFmtId="0" fontId="20" fillId="13" borderId="1" xfId="3" applyFont="1" applyFill="1" applyBorder="1" applyAlignment="1">
      <alignment horizontal="center" vertical="center"/>
    </xf>
    <xf numFmtId="0" fontId="20" fillId="13" borderId="1" xfId="3" applyFont="1" applyFill="1" applyBorder="1" applyAlignment="1">
      <alignment vertical="center"/>
    </xf>
    <xf numFmtId="0" fontId="20" fillId="13" borderId="0" xfId="3" applyFont="1" applyFill="1" applyAlignment="1">
      <alignment vertical="center"/>
    </xf>
    <xf numFmtId="0" fontId="18" fillId="13" borderId="0" xfId="3" applyFont="1" applyFill="1" applyAlignment="1">
      <alignment vertical="center"/>
    </xf>
    <xf numFmtId="0" fontId="18" fillId="10" borderId="0" xfId="3" applyFont="1" applyFill="1"/>
    <xf numFmtId="0" fontId="20" fillId="6" borderId="0" xfId="3" applyFont="1" applyFill="1"/>
    <xf numFmtId="0" fontId="20" fillId="6" borderId="0" xfId="3" applyFont="1" applyFill="1" applyAlignment="1">
      <alignment horizontal="right"/>
    </xf>
    <xf numFmtId="0" fontId="20" fillId="6" borderId="0" xfId="3" applyFont="1" applyFill="1" applyAlignment="1">
      <alignment horizontal="center"/>
    </xf>
    <xf numFmtId="0" fontId="18" fillId="0" borderId="0" xfId="3" applyFont="1"/>
    <xf numFmtId="0" fontId="22" fillId="6" borderId="0" xfId="3" applyFont="1" applyFill="1" applyAlignment="1">
      <alignment horizontal="center"/>
    </xf>
    <xf numFmtId="49" fontId="23" fillId="0" borderId="3" xfId="0" applyNumberFormat="1" applyFont="1" applyBorder="1" applyAlignment="1">
      <alignment horizontal="center" vertical="center"/>
    </xf>
    <xf numFmtId="0" fontId="21" fillId="6" borderId="0" xfId="3" applyFont="1" applyFill="1" applyAlignment="1"/>
    <xf numFmtId="0" fontId="21" fillId="6" borderId="0" xfId="3" applyFont="1" applyFill="1" applyAlignment="1">
      <alignment horizontal="center" vertical="center"/>
    </xf>
    <xf numFmtId="0" fontId="21" fillId="6" borderId="0" xfId="3" applyFont="1" applyFill="1" applyAlignment="1">
      <alignment horizontal="right" vertical="center"/>
    </xf>
    <xf numFmtId="0" fontId="24" fillId="6" borderId="0" xfId="3" applyFont="1" applyFill="1" applyAlignment="1">
      <alignment horizontal="left" indent="1"/>
    </xf>
    <xf numFmtId="0" fontId="18" fillId="6" borderId="0" xfId="3" applyFont="1" applyFill="1"/>
    <xf numFmtId="0" fontId="24" fillId="6" borderId="0" xfId="3" applyFont="1" applyFill="1" applyAlignment="1"/>
    <xf numFmtId="0" fontId="24" fillId="6" borderId="0" xfId="3" applyFont="1" applyFill="1" applyAlignment="1">
      <alignment horizontal="center"/>
    </xf>
    <xf numFmtId="0" fontId="25" fillId="6" borderId="0" xfId="3" applyFont="1" applyFill="1" applyAlignment="1">
      <alignment horizontal="center"/>
    </xf>
    <xf numFmtId="0" fontId="21" fillId="6" borderId="0" xfId="3" applyFont="1" applyFill="1" applyAlignment="1">
      <alignment horizontal="center" wrapText="1"/>
    </xf>
    <xf numFmtId="38" fontId="21" fillId="6" borderId="0" xfId="3" applyNumberFormat="1" applyFont="1" applyFill="1" applyAlignment="1">
      <alignment horizontal="right" wrapText="1"/>
    </xf>
    <xf numFmtId="38" fontId="21" fillId="6" borderId="0" xfId="3" applyNumberFormat="1" applyFont="1" applyFill="1" applyAlignment="1">
      <alignment horizontal="center" wrapText="1"/>
    </xf>
    <xf numFmtId="0" fontId="18" fillId="6" borderId="0" xfId="3" applyFont="1" applyFill="1" applyAlignment="1">
      <alignment wrapText="1"/>
    </xf>
    <xf numFmtId="0" fontId="18" fillId="0" borderId="0" xfId="3" applyFont="1" applyAlignment="1">
      <alignment wrapText="1"/>
    </xf>
    <xf numFmtId="0" fontId="21" fillId="6" borderId="0" xfId="3" applyFont="1" applyFill="1" applyAlignment="1">
      <alignment horizontal="center"/>
    </xf>
    <xf numFmtId="38" fontId="21" fillId="6" borderId="0" xfId="3" applyNumberFormat="1" applyFont="1" applyFill="1" applyAlignment="1">
      <alignment horizontal="right"/>
    </xf>
    <xf numFmtId="38" fontId="21" fillId="6" borderId="0" xfId="3" applyNumberFormat="1" applyFont="1" applyFill="1" applyAlignment="1">
      <alignment horizontal="center"/>
    </xf>
    <xf numFmtId="0" fontId="26" fillId="6" borderId="0" xfId="3" applyFont="1" applyFill="1"/>
    <xf numFmtId="38" fontId="26" fillId="6" borderId="0" xfId="3" applyNumberFormat="1" applyFont="1" applyFill="1" applyAlignment="1">
      <alignment horizontal="right"/>
    </xf>
    <xf numFmtId="38" fontId="26" fillId="6" borderId="0" xfId="3" applyNumberFormat="1" applyFont="1" applyFill="1" applyAlignment="1">
      <alignment horizontal="center"/>
    </xf>
    <xf numFmtId="0" fontId="27" fillId="6" borderId="0" xfId="3" applyFont="1" applyFill="1"/>
    <xf numFmtId="0" fontId="27" fillId="0" borderId="0" xfId="3" applyFont="1"/>
    <xf numFmtId="0" fontId="28" fillId="6" borderId="0" xfId="3" applyFont="1" applyFill="1" applyAlignment="1">
      <alignment vertical="center"/>
    </xf>
    <xf numFmtId="38" fontId="29" fillId="0" borderId="0" xfId="3" applyNumberFormat="1" applyFont="1" applyAlignment="1">
      <alignment horizontal="center"/>
    </xf>
    <xf numFmtId="38" fontId="20" fillId="6" borderId="0" xfId="3" applyNumberFormat="1" applyFont="1" applyFill="1" applyAlignment="1">
      <alignment horizontal="center"/>
    </xf>
    <xf numFmtId="0" fontId="32" fillId="6" borderId="0" xfId="3" applyFont="1" applyFill="1"/>
    <xf numFmtId="0" fontId="33" fillId="6" borderId="0" xfId="3" applyFont="1" applyFill="1" applyAlignment="1">
      <alignment vertical="center"/>
    </xf>
    <xf numFmtId="38" fontId="29" fillId="6" borderId="0" xfId="3" applyNumberFormat="1" applyFont="1" applyFill="1" applyAlignment="1">
      <alignment horizontal="center"/>
    </xf>
    <xf numFmtId="0" fontId="21" fillId="7" borderId="0" xfId="3" applyFont="1" applyFill="1" applyAlignment="1">
      <alignment vertical="center"/>
    </xf>
    <xf numFmtId="38" fontId="23" fillId="4" borderId="0" xfId="3" applyNumberFormat="1" applyFont="1" applyFill="1" applyAlignment="1">
      <alignment horizontal="center" vertical="center"/>
    </xf>
    <xf numFmtId="38" fontId="20" fillId="6" borderId="0" xfId="3" applyNumberFormat="1" applyFont="1" applyFill="1" applyAlignment="1">
      <alignment horizontal="center" vertical="center"/>
    </xf>
    <xf numFmtId="0" fontId="18" fillId="6" borderId="0" xfId="3" applyFont="1" applyFill="1" applyAlignment="1">
      <alignment vertical="center"/>
    </xf>
    <xf numFmtId="0" fontId="18" fillId="0" borderId="0" xfId="3" applyFont="1" applyAlignment="1">
      <alignment vertical="center"/>
    </xf>
    <xf numFmtId="3" fontId="20" fillId="6" borderId="0" xfId="3" applyNumberFormat="1" applyFont="1" applyFill="1"/>
    <xf numFmtId="0" fontId="20" fillId="6" borderId="0" xfId="3" applyFont="1" applyFill="1" applyAlignment="1">
      <alignment vertical="center"/>
    </xf>
    <xf numFmtId="38" fontId="29" fillId="0" borderId="0" xfId="3" applyNumberFormat="1" applyFont="1" applyAlignment="1">
      <alignment horizontal="center" vertical="center"/>
    </xf>
    <xf numFmtId="0" fontId="22" fillId="6" borderId="0" xfId="3" applyFont="1" applyFill="1" applyAlignment="1">
      <alignment horizontal="right"/>
    </xf>
    <xf numFmtId="0" fontId="22" fillId="6" borderId="0" xfId="3" applyFont="1" applyFill="1"/>
    <xf numFmtId="9" fontId="22" fillId="6" borderId="0" xfId="2" applyFont="1" applyFill="1"/>
    <xf numFmtId="0" fontId="22" fillId="6" borderId="0" xfId="3" applyFont="1" applyFill="1" applyAlignment="1">
      <alignment horizontal="left"/>
    </xf>
    <xf numFmtId="0" fontId="34" fillId="6" borderId="0" xfId="3" applyFont="1" applyFill="1"/>
    <xf numFmtId="0" fontId="18" fillId="6" borderId="0" xfId="3" applyFont="1" applyFill="1" applyAlignment="1">
      <alignment horizontal="right"/>
    </xf>
    <xf numFmtId="0" fontId="18" fillId="6" borderId="0" xfId="3" applyFont="1" applyFill="1" applyAlignment="1">
      <alignment horizontal="center"/>
    </xf>
    <xf numFmtId="0" fontId="18" fillId="0" borderId="0" xfId="3" applyFont="1" applyAlignment="1">
      <alignment horizontal="right"/>
    </xf>
    <xf numFmtId="0" fontId="18" fillId="0" borderId="0" xfId="3" applyFont="1" applyAlignment="1">
      <alignment horizontal="center"/>
    </xf>
    <xf numFmtId="0" fontId="35" fillId="6" borderId="0" xfId="12" applyFont="1" applyFill="1"/>
    <xf numFmtId="0" fontId="36" fillId="6" borderId="0" xfId="12" applyFont="1" applyFill="1"/>
    <xf numFmtId="0" fontId="37" fillId="6" borderId="0" xfId="12" applyFont="1" applyFill="1"/>
    <xf numFmtId="0" fontId="36" fillId="5" borderId="12" xfId="12" applyFont="1" applyFill="1" applyBorder="1" applyAlignment="1">
      <alignment horizontal="left" vertical="top" wrapText="1"/>
    </xf>
    <xf numFmtId="0" fontId="36" fillId="5" borderId="11" xfId="12" applyFont="1" applyFill="1" applyBorder="1" applyAlignment="1">
      <alignment horizontal="left" vertical="top" wrapText="1"/>
    </xf>
    <xf numFmtId="0" fontId="39" fillId="6" borderId="0" xfId="11" applyFont="1" applyFill="1"/>
    <xf numFmtId="0" fontId="40" fillId="6" borderId="0" xfId="11" applyFont="1" applyFill="1"/>
    <xf numFmtId="0" fontId="36" fillId="5" borderId="9" xfId="12" applyFont="1" applyFill="1" applyBorder="1" applyAlignment="1">
      <alignment horizontal="left" vertical="top" wrapText="1"/>
    </xf>
    <xf numFmtId="0" fontId="36" fillId="5" borderId="1" xfId="12" applyFont="1" applyFill="1" applyBorder="1" applyAlignment="1">
      <alignment horizontal="left" vertical="top" wrapText="1"/>
    </xf>
    <xf numFmtId="0" fontId="36" fillId="6" borderId="0" xfId="12" applyFont="1" applyFill="1" applyAlignment="1">
      <alignment vertical="center"/>
    </xf>
    <xf numFmtId="0" fontId="31" fillId="6" borderId="0" xfId="12" applyFont="1" applyFill="1"/>
    <xf numFmtId="0" fontId="41" fillId="6" borderId="0" xfId="12" applyFont="1" applyFill="1"/>
    <xf numFmtId="0" fontId="31" fillId="5" borderId="11" xfId="12" applyFont="1" applyFill="1" applyBorder="1" applyAlignment="1">
      <alignment horizontal="left" vertical="top" wrapText="1"/>
    </xf>
    <xf numFmtId="0" fontId="31" fillId="5" borderId="13" xfId="12" applyFont="1" applyFill="1" applyBorder="1" applyAlignment="1">
      <alignment horizontal="left" vertical="top" wrapText="1"/>
    </xf>
    <xf numFmtId="0" fontId="31" fillId="5" borderId="1" xfId="12" applyFont="1" applyFill="1" applyBorder="1" applyAlignment="1">
      <alignment horizontal="left" vertical="top" wrapText="1"/>
    </xf>
    <xf numFmtId="0" fontId="31" fillId="5" borderId="10" xfId="12" applyFont="1" applyFill="1" applyBorder="1" applyAlignment="1">
      <alignment horizontal="left" vertical="top" wrapText="1"/>
    </xf>
    <xf numFmtId="0" fontId="31" fillId="5" borderId="0" xfId="12" applyFont="1" applyFill="1" applyBorder="1" applyAlignment="1">
      <alignment vertical="center"/>
    </xf>
    <xf numFmtId="0" fontId="31" fillId="5" borderId="8" xfId="12" applyFont="1" applyFill="1" applyBorder="1" applyAlignment="1">
      <alignment vertical="center"/>
    </xf>
    <xf numFmtId="0" fontId="31" fillId="5" borderId="7" xfId="12" applyFont="1" applyFill="1" applyBorder="1" applyAlignment="1">
      <alignment horizontal="left" vertical="center" indent="1"/>
    </xf>
    <xf numFmtId="0" fontId="45" fillId="6" borderId="0" xfId="3" applyFont="1" applyFill="1"/>
    <xf numFmtId="0" fontId="19" fillId="13" borderId="1" xfId="7" applyFont="1" applyFill="1" applyBorder="1" applyAlignment="1">
      <alignment horizontal="left" vertical="center"/>
    </xf>
    <xf numFmtId="0" fontId="18" fillId="10" borderId="0" xfId="7" applyFont="1" applyFill="1"/>
    <xf numFmtId="0" fontId="20" fillId="6" borderId="0" xfId="7" applyFont="1" applyFill="1"/>
    <xf numFmtId="0" fontId="20" fillId="6" borderId="0" xfId="7" applyFont="1" applyFill="1" applyAlignment="1">
      <alignment horizontal="left"/>
    </xf>
    <xf numFmtId="0" fontId="18" fillId="6" borderId="0" xfId="7" applyFont="1" applyFill="1"/>
    <xf numFmtId="0" fontId="18" fillId="0" borderId="0" xfId="7" applyFont="1"/>
    <xf numFmtId="14" fontId="26" fillId="6" borderId="0" xfId="7" applyNumberFormat="1" applyFont="1" applyFill="1" applyAlignment="1">
      <alignment horizontal="center"/>
    </xf>
    <xf numFmtId="0" fontId="26" fillId="6" borderId="0" xfId="7" applyFont="1" applyFill="1"/>
    <xf numFmtId="49" fontId="23" fillId="5" borderId="3" xfId="7" applyNumberFormat="1" applyFont="1" applyFill="1" applyBorder="1" applyAlignment="1">
      <alignment horizontal="center"/>
    </xf>
    <xf numFmtId="14" fontId="49" fillId="6" borderId="0" xfId="7" applyNumberFormat="1" applyFont="1" applyFill="1" applyAlignment="1">
      <alignment horizontal="center"/>
    </xf>
    <xf numFmtId="0" fontId="49" fillId="6" borderId="0" xfId="7" applyFont="1" applyFill="1"/>
    <xf numFmtId="0" fontId="18" fillId="6" borderId="0" xfId="7" applyFont="1" applyFill="1" applyAlignment="1">
      <alignment horizontal="left"/>
    </xf>
    <xf numFmtId="0" fontId="51" fillId="10" borderId="15" xfId="7" applyFont="1" applyFill="1" applyBorder="1" applyAlignment="1">
      <alignment vertical="center"/>
    </xf>
    <xf numFmtId="0" fontId="52" fillId="10" borderId="15" xfId="7" applyFont="1" applyFill="1" applyBorder="1" applyAlignment="1">
      <alignment horizontal="center" vertical="center"/>
    </xf>
    <xf numFmtId="0" fontId="53" fillId="10" borderId="16" xfId="7" applyFont="1" applyFill="1" applyBorder="1" applyAlignment="1">
      <alignment horizontal="center" vertical="center"/>
    </xf>
    <xf numFmtId="0" fontId="53" fillId="6" borderId="0" xfId="7" applyFont="1" applyFill="1" applyAlignment="1">
      <alignment horizontal="center" vertical="center"/>
    </xf>
    <xf numFmtId="0" fontId="53" fillId="0" borderId="0" xfId="7" applyFont="1" applyAlignment="1">
      <alignment horizontal="center" vertical="center"/>
    </xf>
    <xf numFmtId="0" fontId="53" fillId="6" borderId="0" xfId="7" applyFont="1" applyFill="1" applyAlignment="1">
      <alignment horizontal="center"/>
    </xf>
    <xf numFmtId="0" fontId="54" fillId="6" borderId="0" xfId="7" applyFont="1" applyFill="1"/>
    <xf numFmtId="0" fontId="54" fillId="0" borderId="0" xfId="7" applyFont="1"/>
    <xf numFmtId="0" fontId="53" fillId="6" borderId="0" xfId="7" applyFont="1" applyFill="1"/>
    <xf numFmtId="0" fontId="53" fillId="0" borderId="0" xfId="7" applyFont="1"/>
    <xf numFmtId="166" fontId="36" fillId="10" borderId="29" xfId="7" applyNumberFormat="1" applyFont="1" applyFill="1" applyBorder="1"/>
    <xf numFmtId="0" fontId="18" fillId="10" borderId="29" xfId="7" applyFont="1" applyFill="1" applyBorder="1"/>
    <xf numFmtId="0" fontId="18" fillId="10" borderId="30" xfId="7" applyFont="1" applyFill="1" applyBorder="1"/>
    <xf numFmtId="166" fontId="36" fillId="6" borderId="0" xfId="7" applyNumberFormat="1" applyFont="1" applyFill="1"/>
    <xf numFmtId="0" fontId="18" fillId="5" borderId="0" xfId="7" applyFont="1" applyFill="1"/>
    <xf numFmtId="0" fontId="18" fillId="0" borderId="0" xfId="7" applyFont="1" applyAlignment="1">
      <alignment horizontal="left"/>
    </xf>
    <xf numFmtId="0" fontId="18" fillId="13" borderId="1" xfId="7" applyFont="1" applyFill="1" applyBorder="1" applyAlignment="1">
      <alignment vertical="center"/>
    </xf>
    <xf numFmtId="0" fontId="56" fillId="13" borderId="1" xfId="7" applyFont="1" applyFill="1" applyBorder="1" applyAlignment="1">
      <alignment horizontal="left" vertical="center"/>
    </xf>
    <xf numFmtId="0" fontId="18" fillId="13" borderId="10" xfId="7" applyFont="1" applyFill="1" applyBorder="1" applyAlignment="1">
      <alignment vertical="center"/>
    </xf>
    <xf numFmtId="14" fontId="27" fillId="6" borderId="0" xfId="7" applyNumberFormat="1" applyFont="1" applyFill="1" applyAlignment="1">
      <alignment horizontal="center"/>
    </xf>
    <xf numFmtId="0" fontId="27" fillId="6" borderId="0" xfId="7" applyFont="1" applyFill="1"/>
    <xf numFmtId="0" fontId="18" fillId="6" borderId="0" xfId="7" applyFont="1" applyFill="1" applyAlignment="1">
      <alignment horizontal="right" indent="1"/>
    </xf>
    <xf numFmtId="0" fontId="53" fillId="10" borderId="14" xfId="7" applyFont="1" applyFill="1" applyBorder="1" applyAlignment="1">
      <alignment horizontal="center" vertical="center"/>
    </xf>
    <xf numFmtId="38" fontId="18" fillId="5" borderId="0" xfId="7" applyNumberFormat="1" applyFont="1" applyFill="1" applyAlignment="1">
      <alignment horizontal="left"/>
    </xf>
    <xf numFmtId="3" fontId="18" fillId="5" borderId="0" xfId="7" applyNumberFormat="1" applyFont="1" applyFill="1" applyAlignment="1">
      <alignment horizontal="left"/>
    </xf>
    <xf numFmtId="0" fontId="18" fillId="5" borderId="0" xfId="7" applyFont="1" applyFill="1" applyAlignment="1">
      <alignment horizontal="left"/>
    </xf>
    <xf numFmtId="0" fontId="18" fillId="10" borderId="28" xfId="7" applyFont="1" applyFill="1" applyBorder="1"/>
    <xf numFmtId="0" fontId="18" fillId="10" borderId="29" xfId="7" applyFont="1" applyFill="1" applyBorder="1" applyAlignment="1">
      <alignment horizontal="left"/>
    </xf>
    <xf numFmtId="0" fontId="55" fillId="10" borderId="29" xfId="7" applyFont="1" applyFill="1" applyBorder="1" applyAlignment="1">
      <alignment horizontal="left"/>
    </xf>
    <xf numFmtId="164" fontId="18" fillId="6" borderId="0" xfId="1" applyNumberFormat="1" applyFont="1" applyFill="1"/>
    <xf numFmtId="3" fontId="18" fillId="6" borderId="0" xfId="7" applyNumberFormat="1" applyFont="1" applyFill="1" applyAlignment="1">
      <alignment horizontal="left"/>
    </xf>
    <xf numFmtId="0" fontId="58" fillId="6" borderId="0" xfId="7" applyFont="1" applyFill="1" applyAlignment="1">
      <alignment horizontal="center"/>
    </xf>
    <xf numFmtId="38" fontId="66" fillId="5" borderId="11" xfId="8" applyNumberFormat="1" applyFont="1" applyFill="1" applyBorder="1" applyAlignment="1">
      <alignment horizontal="left"/>
    </xf>
    <xf numFmtId="49" fontId="66" fillId="5" borderId="11" xfId="8" applyNumberFormat="1" applyFont="1" applyFill="1" applyBorder="1" applyAlignment="1">
      <alignment horizontal="center"/>
    </xf>
    <xf numFmtId="49" fontId="66" fillId="5" borderId="11" xfId="8" applyNumberFormat="1" applyFont="1" applyFill="1" applyBorder="1" applyAlignment="1">
      <alignment horizontal="center" wrapText="1"/>
    </xf>
    <xf numFmtId="38" fontId="66" fillId="5" borderId="11" xfId="8" applyNumberFormat="1" applyFont="1" applyFill="1" applyBorder="1" applyAlignment="1">
      <alignment horizontal="center"/>
    </xf>
    <xf numFmtId="38" fontId="66" fillId="5" borderId="1" xfId="8" applyNumberFormat="1" applyFont="1" applyFill="1" applyBorder="1" applyAlignment="1">
      <alignment horizontal="left"/>
    </xf>
    <xf numFmtId="169" fontId="67" fillId="5" borderId="1" xfId="8" applyNumberFormat="1" applyFont="1" applyFill="1" applyBorder="1" applyAlignment="1">
      <alignment horizontal="center"/>
    </xf>
    <xf numFmtId="0" fontId="67" fillId="5" borderId="10" xfId="8" applyFont="1" applyFill="1" applyBorder="1" applyAlignment="1">
      <alignment horizontal="center"/>
    </xf>
    <xf numFmtId="0" fontId="60" fillId="5" borderId="12" xfId="7" applyFont="1" applyFill="1" applyBorder="1" applyAlignment="1">
      <alignment horizontal="left" indent="1"/>
    </xf>
    <xf numFmtId="0" fontId="62" fillId="5" borderId="11" xfId="7" applyFont="1" applyFill="1" applyBorder="1" applyAlignment="1">
      <alignment horizontal="left" indent="1"/>
    </xf>
    <xf numFmtId="3" fontId="69" fillId="5" borderId="11" xfId="7" applyNumberFormat="1" applyFont="1" applyFill="1" applyBorder="1"/>
    <xf numFmtId="3" fontId="69" fillId="0" borderId="11" xfId="7" applyNumberFormat="1" applyFont="1" applyBorder="1"/>
    <xf numFmtId="9" fontId="60" fillId="0" borderId="13" xfId="7" applyNumberFormat="1" applyFont="1" applyBorder="1"/>
    <xf numFmtId="0" fontId="70" fillId="5" borderId="7" xfId="7" applyFont="1" applyFill="1" applyBorder="1" applyAlignment="1">
      <alignment horizontal="left" indent="2"/>
    </xf>
    <xf numFmtId="0" fontId="71" fillId="5" borderId="0" xfId="7" applyFont="1" applyFill="1" applyBorder="1" applyAlignment="1">
      <alignment horizontal="left" indent="1"/>
    </xf>
    <xf numFmtId="3" fontId="72" fillId="5" borderId="0" xfId="7" applyNumberFormat="1" applyFont="1" applyFill="1" applyBorder="1"/>
    <xf numFmtId="3" fontId="70" fillId="0" borderId="0" xfId="7" applyNumberFormat="1" applyFont="1" applyBorder="1"/>
    <xf numFmtId="9" fontId="70" fillId="0" borderId="8" xfId="7" applyNumberFormat="1" applyFont="1" applyBorder="1"/>
    <xf numFmtId="166" fontId="70" fillId="0" borderId="0" xfId="7" applyNumberFormat="1" applyFont="1" applyBorder="1"/>
    <xf numFmtId="0" fontId="70" fillId="0" borderId="7" xfId="7" applyFont="1" applyBorder="1" applyAlignment="1">
      <alignment horizontal="left" indent="2"/>
    </xf>
    <xf numFmtId="0" fontId="71" fillId="0" borderId="0" xfId="7" applyFont="1" applyBorder="1" applyAlignment="1">
      <alignment horizontal="left" indent="1"/>
    </xf>
    <xf numFmtId="3" fontId="72" fillId="0" borderId="0" xfId="7" applyNumberFormat="1" applyFont="1" applyBorder="1"/>
    <xf numFmtId="38" fontId="60" fillId="0" borderId="7" xfId="7" applyNumberFormat="1" applyFont="1" applyBorder="1" applyAlignment="1">
      <alignment horizontal="left" indent="1"/>
    </xf>
    <xf numFmtId="38" fontId="62" fillId="0" borderId="0" xfId="7" applyNumberFormat="1" applyFont="1" applyBorder="1" applyAlignment="1">
      <alignment horizontal="left" indent="1"/>
    </xf>
    <xf numFmtId="3" fontId="69" fillId="0" borderId="0" xfId="7" applyNumberFormat="1" applyFont="1" applyBorder="1"/>
    <xf numFmtId="166" fontId="69" fillId="0" borderId="0" xfId="7" applyNumberFormat="1" applyFont="1" applyBorder="1"/>
    <xf numFmtId="9" fontId="60" fillId="0" borderId="8" xfId="7" applyNumberFormat="1" applyFont="1" applyBorder="1"/>
    <xf numFmtId="38" fontId="64" fillId="15" borderId="4" xfId="7" applyNumberFormat="1" applyFont="1" applyFill="1" applyBorder="1" applyAlignment="1">
      <alignment horizontal="left"/>
    </xf>
    <xf numFmtId="38" fontId="73" fillId="15" borderId="34" xfId="7" applyNumberFormat="1" applyFont="1" applyFill="1" applyBorder="1" applyAlignment="1">
      <alignment horizontal="left"/>
    </xf>
    <xf numFmtId="3" fontId="74" fillId="15" borderId="34" xfId="7" applyNumberFormat="1" applyFont="1" applyFill="1" applyBorder="1"/>
    <xf numFmtId="9" fontId="64" fillId="15" borderId="35" xfId="7" applyNumberFormat="1" applyFont="1" applyFill="1" applyBorder="1"/>
    <xf numFmtId="0" fontId="64" fillId="14" borderId="31" xfId="7" applyFont="1" applyFill="1" applyBorder="1" applyAlignment="1">
      <alignment horizontal="left"/>
    </xf>
    <xf numFmtId="0" fontId="73" fillId="14" borderId="32" xfId="7" applyFont="1" applyFill="1" applyBorder="1" applyAlignment="1">
      <alignment horizontal="left"/>
    </xf>
    <xf numFmtId="3" fontId="74" fillId="14" borderId="32" xfId="7" applyNumberFormat="1" applyFont="1" applyFill="1" applyBorder="1"/>
    <xf numFmtId="9" fontId="74" fillId="14" borderId="33" xfId="7" applyNumberFormat="1" applyFont="1" applyFill="1" applyBorder="1"/>
    <xf numFmtId="0" fontId="60" fillId="12" borderId="7" xfId="7" applyFont="1" applyFill="1" applyBorder="1" applyAlignment="1">
      <alignment horizontal="left" indent="1"/>
    </xf>
    <xf numFmtId="0" fontId="76" fillId="12" borderId="0" xfId="7" applyFont="1" applyFill="1" applyBorder="1" applyAlignment="1">
      <alignment horizontal="left"/>
    </xf>
    <xf numFmtId="3" fontId="69" fillId="12" borderId="0" xfId="7" applyNumberFormat="1" applyFont="1" applyFill="1" applyBorder="1"/>
    <xf numFmtId="9" fontId="60" fillId="12" borderId="8" xfId="7" applyNumberFormat="1" applyFont="1" applyFill="1" applyBorder="1"/>
    <xf numFmtId="0" fontId="60" fillId="12" borderId="9" xfId="7" applyFont="1" applyFill="1" applyBorder="1" applyAlignment="1">
      <alignment horizontal="left" indent="1"/>
    </xf>
    <xf numFmtId="0" fontId="77" fillId="12" borderId="1" xfId="7" applyFont="1" applyFill="1" applyBorder="1" applyAlignment="1">
      <alignment horizontal="left"/>
    </xf>
    <xf numFmtId="3" fontId="69" fillId="12" borderId="1" xfId="7" applyNumberFormat="1" applyFont="1" applyFill="1" applyBorder="1"/>
    <xf numFmtId="9" fontId="60" fillId="12" borderId="10" xfId="7" applyNumberFormat="1" applyFont="1" applyFill="1" applyBorder="1"/>
    <xf numFmtId="49" fontId="64" fillId="0" borderId="3" xfId="0" applyNumberFormat="1" applyFont="1" applyBorder="1" applyAlignment="1">
      <alignment horizontal="center" vertical="center"/>
    </xf>
    <xf numFmtId="0" fontId="78" fillId="6" borderId="0" xfId="3" applyFont="1" applyFill="1" applyAlignment="1">
      <alignment horizontal="center"/>
    </xf>
    <xf numFmtId="0" fontId="60" fillId="6" borderId="0" xfId="3" applyFont="1" applyFill="1" applyAlignment="1">
      <alignment horizontal="center"/>
    </xf>
    <xf numFmtId="49" fontId="63" fillId="0" borderId="3" xfId="0" applyNumberFormat="1" applyFont="1" applyBorder="1" applyAlignment="1">
      <alignment horizontal="center" vertical="center"/>
    </xf>
    <xf numFmtId="0" fontId="64" fillId="6" borderId="0" xfId="3" applyFont="1" applyFill="1" applyAlignment="1">
      <alignment horizontal="center" vertical="center"/>
    </xf>
    <xf numFmtId="0" fontId="64" fillId="6" borderId="0" xfId="3" applyFont="1" applyFill="1" applyAlignment="1">
      <alignment horizontal="right" vertical="center"/>
    </xf>
    <xf numFmtId="14" fontId="78" fillId="6" borderId="0" xfId="3" applyNumberFormat="1" applyFont="1" applyFill="1" applyAlignment="1">
      <alignment horizontal="center"/>
    </xf>
    <xf numFmtId="49" fontId="64" fillId="6" borderId="0" xfId="3" applyNumberFormat="1" applyFont="1" applyFill="1" applyAlignment="1">
      <alignment horizontal="right" vertical="center"/>
    </xf>
    <xf numFmtId="0" fontId="80" fillId="0" borderId="2" xfId="3" applyFont="1" applyBorder="1" applyAlignment="1">
      <alignment horizontal="right" vertical="center" indent="1"/>
    </xf>
    <xf numFmtId="0" fontId="80" fillId="0" borderId="6" xfId="3" applyFont="1" applyBorder="1" applyAlignment="1">
      <alignment horizontal="right" vertical="center" indent="1"/>
    </xf>
    <xf numFmtId="0" fontId="80" fillId="0" borderId="5" xfId="3" applyFont="1" applyBorder="1" applyAlignment="1">
      <alignment horizontal="right" vertical="center" indent="1"/>
    </xf>
    <xf numFmtId="38" fontId="81" fillId="6" borderId="0" xfId="3" applyNumberFormat="1" applyFont="1" applyFill="1" applyAlignment="1">
      <alignment horizontal="right" vertical="center"/>
    </xf>
    <xf numFmtId="164" fontId="82" fillId="11" borderId="41" xfId="1" applyNumberFormat="1" applyFont="1" applyFill="1" applyBorder="1" applyAlignment="1">
      <alignment horizontal="right" vertical="center"/>
    </xf>
    <xf numFmtId="0" fontId="80" fillId="0" borderId="2" xfId="3" applyFont="1" applyBorder="1" applyAlignment="1">
      <alignment horizontal="right" vertical="center"/>
    </xf>
    <xf numFmtId="0" fontId="80" fillId="0" borderId="5" xfId="3" applyFont="1" applyBorder="1" applyAlignment="1">
      <alignment horizontal="right" vertical="center"/>
    </xf>
    <xf numFmtId="0" fontId="60" fillId="6" borderId="0" xfId="3" applyFont="1" applyFill="1"/>
    <xf numFmtId="0" fontId="83" fillId="6" borderId="0" xfId="3" applyFont="1" applyFill="1"/>
    <xf numFmtId="0" fontId="84" fillId="6" borderId="0" xfId="3" applyFont="1" applyFill="1"/>
    <xf numFmtId="0" fontId="70" fillId="6" borderId="0" xfId="3" applyFont="1" applyFill="1"/>
    <xf numFmtId="17" fontId="85" fillId="10" borderId="44" xfId="0" quotePrefix="1" applyNumberFormat="1" applyFont="1" applyFill="1" applyBorder="1" applyAlignment="1">
      <alignment horizontal="center"/>
    </xf>
    <xf numFmtId="38" fontId="62" fillId="6" borderId="0" xfId="3" applyNumberFormat="1" applyFont="1" applyFill="1"/>
    <xf numFmtId="38" fontId="86" fillId="6" borderId="0" xfId="3" applyNumberFormat="1" applyFont="1" applyFill="1"/>
    <xf numFmtId="164" fontId="74" fillId="11" borderId="41" xfId="1" applyNumberFormat="1" applyFont="1" applyFill="1" applyBorder="1" applyAlignment="1">
      <alignment horizontal="center"/>
    </xf>
    <xf numFmtId="164" fontId="69" fillId="8" borderId="41" xfId="1" applyNumberFormat="1" applyFont="1" applyFill="1" applyBorder="1" applyAlignment="1">
      <alignment horizontal="center"/>
    </xf>
    <xf numFmtId="164" fontId="87" fillId="5" borderId="41" xfId="1" applyNumberFormat="1" applyFont="1" applyFill="1" applyBorder="1" applyAlignment="1">
      <alignment horizontal="center"/>
    </xf>
    <xf numFmtId="165" fontId="69" fillId="6" borderId="0" xfId="3" applyNumberFormat="1" applyFont="1" applyFill="1"/>
    <xf numFmtId="165" fontId="78" fillId="6" borderId="0" xfId="3" applyNumberFormat="1" applyFont="1" applyFill="1"/>
    <xf numFmtId="3" fontId="60" fillId="6" borderId="0" xfId="3" applyNumberFormat="1" applyFont="1" applyFill="1"/>
    <xf numFmtId="164" fontId="69" fillId="11" borderId="41" xfId="1" applyNumberFormat="1" applyFont="1" applyFill="1" applyBorder="1" applyAlignment="1">
      <alignment horizontal="center"/>
    </xf>
    <xf numFmtId="17" fontId="85" fillId="10" borderId="44" xfId="0" quotePrefix="1" applyNumberFormat="1" applyFont="1" applyFill="1" applyBorder="1" applyAlignment="1">
      <alignment horizontal="center" wrapText="1"/>
    </xf>
    <xf numFmtId="17" fontId="85" fillId="10" borderId="44" xfId="0" quotePrefix="1" applyNumberFormat="1" applyFont="1" applyFill="1" applyBorder="1" applyAlignment="1">
      <alignment horizontal="center" vertical="center" wrapText="1"/>
    </xf>
    <xf numFmtId="0" fontId="88" fillId="10" borderId="14" xfId="3" applyFont="1" applyFill="1" applyBorder="1" applyAlignment="1">
      <alignment horizontal="center" vertical="center"/>
    </xf>
    <xf numFmtId="0" fontId="78" fillId="6" borderId="15" xfId="3" applyFont="1" applyFill="1" applyBorder="1" applyAlignment="1">
      <alignment horizontal="right"/>
    </xf>
    <xf numFmtId="0" fontId="78" fillId="6" borderId="16" xfId="3" applyFont="1" applyFill="1" applyBorder="1" applyAlignment="1">
      <alignment horizontal="right"/>
    </xf>
    <xf numFmtId="0" fontId="78" fillId="6" borderId="17" xfId="3" applyFont="1" applyFill="1" applyBorder="1"/>
    <xf numFmtId="0" fontId="78" fillId="6" borderId="0" xfId="3" applyFont="1" applyFill="1" applyBorder="1"/>
    <xf numFmtId="169" fontId="67" fillId="6" borderId="0" xfId="3" applyNumberFormat="1" applyFont="1" applyFill="1" applyBorder="1" applyAlignment="1">
      <alignment horizontal="right"/>
    </xf>
    <xf numFmtId="169" fontId="67" fillId="6" borderId="18" xfId="3" applyNumberFormat="1" applyFont="1" applyFill="1" applyBorder="1" applyAlignment="1">
      <alignment horizontal="right"/>
    </xf>
    <xf numFmtId="0" fontId="78" fillId="6" borderId="17" xfId="3" applyFont="1" applyFill="1" applyBorder="1" applyAlignment="1">
      <alignment horizontal="right"/>
    </xf>
    <xf numFmtId="165" fontId="78" fillId="6" borderId="0" xfId="3" applyNumberFormat="1" applyFont="1" applyFill="1" applyBorder="1"/>
    <xf numFmtId="165" fontId="78" fillId="6" borderId="18" xfId="3" applyNumberFormat="1" applyFont="1" applyFill="1" applyBorder="1"/>
    <xf numFmtId="0" fontId="78" fillId="6" borderId="19" xfId="3" applyFont="1" applyFill="1" applyBorder="1" applyAlignment="1">
      <alignment horizontal="right"/>
    </xf>
    <xf numFmtId="0" fontId="78" fillId="6" borderId="20" xfId="3" applyFont="1" applyFill="1" applyBorder="1"/>
    <xf numFmtId="165" fontId="78" fillId="6" borderId="20" xfId="3" applyNumberFormat="1" applyFont="1" applyFill="1" applyBorder="1"/>
    <xf numFmtId="165" fontId="78" fillId="6" borderId="21" xfId="3" applyNumberFormat="1" applyFont="1" applyFill="1" applyBorder="1"/>
    <xf numFmtId="0" fontId="20" fillId="10" borderId="1" xfId="0" applyFont="1" applyFill="1" applyBorder="1" applyAlignment="1">
      <alignment horizontal="center" vertical="center"/>
    </xf>
    <xf numFmtId="0" fontId="19" fillId="10" borderId="1" xfId="0" applyFont="1" applyFill="1" applyBorder="1" applyAlignment="1">
      <alignment horizontal="left" vertical="center" indent="1"/>
    </xf>
    <xf numFmtId="0" fontId="20" fillId="10" borderId="1" xfId="0" applyFont="1" applyFill="1" applyBorder="1" applyAlignment="1">
      <alignment vertical="center"/>
    </xf>
    <xf numFmtId="170" fontId="20" fillId="10" borderId="1" xfId="0" applyNumberFormat="1" applyFont="1" applyFill="1" applyBorder="1" applyAlignment="1">
      <alignment horizontal="center" vertical="center"/>
    </xf>
    <xf numFmtId="0" fontId="20" fillId="10" borderId="0" xfId="0" applyFont="1" applyFill="1"/>
    <xf numFmtId="0" fontId="20" fillId="5" borderId="0" xfId="0" applyFont="1" applyFill="1"/>
    <xf numFmtId="0" fontId="20" fillId="0" borderId="0" xfId="0" applyFont="1"/>
    <xf numFmtId="0" fontId="20" fillId="0" borderId="0" xfId="0" applyFont="1" applyAlignment="1">
      <alignment horizontal="center"/>
    </xf>
    <xf numFmtId="0" fontId="89" fillId="5" borderId="0" xfId="0" applyFont="1" applyFill="1" applyAlignment="1">
      <alignment horizontal="center"/>
    </xf>
    <xf numFmtId="0" fontId="20" fillId="5" borderId="0" xfId="0" applyFont="1" applyFill="1" applyAlignment="1">
      <alignment horizontal="center"/>
    </xf>
    <xf numFmtId="0" fontId="20" fillId="5" borderId="0" xfId="0" applyFont="1" applyFill="1" applyAlignment="1">
      <alignment horizontal="center" vertical="center"/>
    </xf>
    <xf numFmtId="14" fontId="22" fillId="0" borderId="0" xfId="0" applyNumberFormat="1" applyFont="1" applyAlignment="1">
      <alignment horizontal="center" vertical="center"/>
    </xf>
    <xf numFmtId="0" fontId="20" fillId="0" borderId="0" xfId="0" applyFont="1" applyAlignment="1">
      <alignment horizontal="center" vertical="center"/>
    </xf>
    <xf numFmtId="14" fontId="90" fillId="5" borderId="0" xfId="0" applyNumberFormat="1" applyFont="1" applyFill="1" applyAlignment="1">
      <alignment horizontal="center" vertical="center"/>
    </xf>
    <xf numFmtId="170" fontId="20" fillId="5" borderId="0" xfId="0" applyNumberFormat="1" applyFont="1" applyFill="1" applyAlignment="1">
      <alignment horizontal="center" vertical="center"/>
    </xf>
    <xf numFmtId="14" fontId="89" fillId="5" borderId="0" xfId="0" applyNumberFormat="1" applyFont="1" applyFill="1" applyAlignment="1">
      <alignment horizontal="center" vertical="center"/>
    </xf>
    <xf numFmtId="49" fontId="21" fillId="5" borderId="3" xfId="0" applyNumberFormat="1" applyFont="1" applyFill="1" applyBorder="1" applyAlignment="1">
      <alignment horizontal="center" vertical="center"/>
    </xf>
    <xf numFmtId="0" fontId="21" fillId="5" borderId="0" xfId="0" applyFont="1" applyFill="1" applyAlignment="1">
      <alignment horizontal="left" vertical="center" indent="1"/>
    </xf>
    <xf numFmtId="0" fontId="20" fillId="5" borderId="0" xfId="0" applyFont="1" applyFill="1" applyAlignment="1">
      <alignment horizontal="left" vertical="center" indent="1"/>
    </xf>
    <xf numFmtId="0" fontId="20" fillId="3" borderId="17" xfId="0" applyFont="1" applyFill="1" applyBorder="1" applyAlignment="1">
      <alignment horizontal="left" vertical="center" indent="1"/>
    </xf>
    <xf numFmtId="0" fontId="20" fillId="3" borderId="0" xfId="0" applyFont="1" applyFill="1" applyBorder="1" applyAlignment="1">
      <alignment horizontal="left" vertical="center" indent="1"/>
    </xf>
    <xf numFmtId="0" fontId="20" fillId="3" borderId="0" xfId="0" applyFont="1" applyFill="1" applyBorder="1" applyAlignment="1">
      <alignment horizontal="left"/>
    </xf>
    <xf numFmtId="170" fontId="20" fillId="3" borderId="0" xfId="0" applyNumberFormat="1" applyFont="1" applyFill="1" applyBorder="1" applyAlignment="1">
      <alignment horizontal="center"/>
    </xf>
    <xf numFmtId="0" fontId="20" fillId="3" borderId="0" xfId="0" applyFont="1" applyFill="1" applyBorder="1"/>
    <xf numFmtId="0" fontId="20" fillId="3" borderId="18" xfId="0" applyFont="1" applyFill="1" applyBorder="1"/>
    <xf numFmtId="0" fontId="20" fillId="5" borderId="0" xfId="0" applyFont="1" applyFill="1" applyBorder="1" applyAlignment="1">
      <alignment vertical="center"/>
    </xf>
    <xf numFmtId="0" fontId="22" fillId="3" borderId="0" xfId="0" applyFont="1" applyFill="1" applyBorder="1"/>
    <xf numFmtId="0" fontId="42" fillId="10" borderId="3" xfId="0" applyNumberFormat="1" applyFont="1" applyFill="1" applyBorder="1" applyAlignment="1">
      <alignment horizontal="center" vertical="center"/>
    </xf>
    <xf numFmtId="0" fontId="21" fillId="3" borderId="0" xfId="0" applyFont="1" applyFill="1" applyBorder="1"/>
    <xf numFmtId="0" fontId="59" fillId="3" borderId="0" xfId="0" applyFont="1" applyFill="1" applyBorder="1"/>
    <xf numFmtId="0" fontId="21" fillId="3" borderId="0" xfId="0" applyFont="1" applyFill="1" applyBorder="1" applyAlignment="1">
      <alignment horizontal="left" indent="1"/>
    </xf>
    <xf numFmtId="49" fontId="21" fillId="5" borderId="0" xfId="0" applyNumberFormat="1" applyFont="1" applyFill="1" applyBorder="1" applyAlignment="1">
      <alignment horizontal="center" vertical="center"/>
    </xf>
    <xf numFmtId="170" fontId="21" fillId="3" borderId="0" xfId="0" applyNumberFormat="1" applyFont="1" applyFill="1" applyBorder="1" applyAlignment="1">
      <alignment horizontal="left" indent="1"/>
    </xf>
    <xf numFmtId="49" fontId="23" fillId="5" borderId="3" xfId="0" applyNumberFormat="1" applyFont="1" applyFill="1" applyBorder="1" applyAlignment="1">
      <alignment horizontal="center" vertical="center"/>
    </xf>
    <xf numFmtId="0" fontId="20" fillId="0" borderId="0" xfId="0" applyFont="1" applyBorder="1"/>
    <xf numFmtId="0" fontId="20" fillId="3" borderId="19" xfId="0" applyFont="1" applyFill="1" applyBorder="1" applyAlignment="1">
      <alignment horizontal="left" vertical="center" indent="1"/>
    </xf>
    <xf numFmtId="0" fontId="20" fillId="3" borderId="20" xfId="0" applyFont="1" applyFill="1" applyBorder="1"/>
    <xf numFmtId="0" fontId="22" fillId="3" borderId="20" xfId="0" applyFont="1" applyFill="1" applyBorder="1"/>
    <xf numFmtId="170" fontId="21" fillId="3" borderId="20" xfId="0" applyNumberFormat="1" applyFont="1" applyFill="1" applyBorder="1" applyAlignment="1">
      <alignment horizontal="left" indent="1"/>
    </xf>
    <xf numFmtId="0" fontId="21" fillId="3" borderId="20" xfId="0" applyFont="1" applyFill="1" applyBorder="1" applyAlignment="1">
      <alignment horizontal="left" indent="1"/>
    </xf>
    <xf numFmtId="0" fontId="20" fillId="3" borderId="21" xfId="0" applyFont="1" applyFill="1" applyBorder="1"/>
    <xf numFmtId="0" fontId="59" fillId="5" borderId="0" xfId="0" applyFont="1" applyFill="1" applyBorder="1" applyAlignment="1">
      <alignment horizontal="center"/>
    </xf>
    <xf numFmtId="167" fontId="22" fillId="5" borderId="0" xfId="0" applyNumberFormat="1" applyFont="1" applyFill="1" applyBorder="1"/>
    <xf numFmtId="167" fontId="20" fillId="5" borderId="0" xfId="0" applyNumberFormat="1" applyFont="1" applyFill="1" applyBorder="1"/>
    <xf numFmtId="167" fontId="21" fillId="5" borderId="0" xfId="0" applyNumberFormat="1" applyFont="1" applyFill="1" applyBorder="1"/>
    <xf numFmtId="0" fontId="22" fillId="0" borderId="0" xfId="0" applyFont="1"/>
    <xf numFmtId="170" fontId="20" fillId="0" borderId="0" xfId="0" applyNumberFormat="1" applyFont="1" applyAlignment="1">
      <alignment horizontal="left" indent="1"/>
    </xf>
    <xf numFmtId="167" fontId="20" fillId="0" borderId="0" xfId="0" applyNumberFormat="1" applyFont="1"/>
    <xf numFmtId="0" fontId="26" fillId="0" borderId="0" xfId="0" applyFont="1"/>
    <xf numFmtId="0" fontId="20" fillId="5" borderId="0" xfId="0" applyFont="1" applyFill="1" applyAlignment="1">
      <alignment wrapText="1"/>
    </xf>
    <xf numFmtId="0" fontId="20" fillId="0" borderId="37" xfId="0" applyFont="1" applyBorder="1" applyAlignment="1">
      <alignment horizontal="center" wrapText="1"/>
    </xf>
    <xf numFmtId="0" fontId="20" fillId="0" borderId="15" xfId="0" applyFont="1" applyBorder="1" applyAlignment="1">
      <alignment horizontal="center" wrapText="1"/>
    </xf>
    <xf numFmtId="0" fontId="20" fillId="0" borderId="36" xfId="0" applyFont="1" applyBorder="1" applyAlignment="1">
      <alignment horizontal="center" wrapText="1"/>
    </xf>
    <xf numFmtId="0" fontId="20" fillId="0" borderId="0" xfId="0" applyFont="1" applyAlignment="1">
      <alignment wrapText="1"/>
    </xf>
    <xf numFmtId="0" fontId="91" fillId="0" borderId="9"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10" xfId="0" applyFont="1" applyBorder="1" applyAlignment="1">
      <alignment horizontal="center" vertical="center" wrapText="1"/>
    </xf>
    <xf numFmtId="168" fontId="92" fillId="0" borderId="7" xfId="0" applyNumberFormat="1" applyFont="1" applyBorder="1"/>
    <xf numFmtId="3" fontId="92" fillId="0" borderId="0" xfId="0" applyNumberFormat="1" applyFont="1" applyBorder="1"/>
    <xf numFmtId="3" fontId="92" fillId="0" borderId="8" xfId="0" applyNumberFormat="1" applyFont="1" applyBorder="1"/>
    <xf numFmtId="14" fontId="20" fillId="0" borderId="19" xfId="0" applyNumberFormat="1" applyFont="1" applyBorder="1" applyAlignment="1">
      <alignment horizontal="center"/>
    </xf>
    <xf numFmtId="14" fontId="20" fillId="0" borderId="20" xfId="0" applyNumberFormat="1" applyFont="1" applyBorder="1" applyAlignment="1">
      <alignment horizontal="center"/>
    </xf>
    <xf numFmtId="0" fontId="20" fillId="0" borderId="20" xfId="0" applyFont="1" applyBorder="1" applyAlignment="1">
      <alignment horizontal="center"/>
    </xf>
    <xf numFmtId="170" fontId="20" fillId="5" borderId="20" xfId="0" applyNumberFormat="1" applyFont="1" applyFill="1" applyBorder="1" applyAlignment="1">
      <alignment horizontal="center"/>
    </xf>
    <xf numFmtId="0" fontId="20" fillId="5" borderId="20" xfId="0" applyFont="1" applyFill="1" applyBorder="1"/>
    <xf numFmtId="3" fontId="20" fillId="0" borderId="20" xfId="0" applyNumberFormat="1" applyFont="1" applyBorder="1"/>
    <xf numFmtId="9" fontId="20" fillId="0" borderId="20" xfId="2" applyFont="1" applyBorder="1" applyAlignment="1">
      <alignment horizontal="center"/>
    </xf>
    <xf numFmtId="9" fontId="20" fillId="0" borderId="20" xfId="2" applyNumberFormat="1" applyFont="1" applyBorder="1" applyAlignment="1">
      <alignment horizontal="center"/>
    </xf>
    <xf numFmtId="0" fontId="20" fillId="0" borderId="38" xfId="0" applyFont="1" applyBorder="1" applyAlignment="1">
      <alignment horizontal="center"/>
    </xf>
    <xf numFmtId="168" fontId="92" fillId="0" borderId="39" xfId="0" applyNumberFormat="1" applyFont="1" applyBorder="1"/>
    <xf numFmtId="3" fontId="92" fillId="0" borderId="20" xfId="0" applyNumberFormat="1" applyFont="1" applyBorder="1"/>
    <xf numFmtId="3" fontId="92" fillId="0" borderId="38" xfId="0" applyNumberFormat="1" applyFont="1" applyBorder="1"/>
    <xf numFmtId="3" fontId="20" fillId="0" borderId="39" xfId="0" applyNumberFormat="1" applyFont="1" applyBorder="1"/>
    <xf numFmtId="3" fontId="21" fillId="0" borderId="38" xfId="0" applyNumberFormat="1" applyFont="1" applyBorder="1"/>
    <xf numFmtId="167" fontId="20" fillId="0" borderId="39" xfId="0" applyNumberFormat="1" applyFont="1" applyBorder="1" applyAlignment="1">
      <alignment horizontal="center"/>
    </xf>
    <xf numFmtId="167" fontId="20" fillId="0" borderId="20" xfId="0" applyNumberFormat="1" applyFont="1" applyBorder="1" applyAlignment="1">
      <alignment horizontal="center"/>
    </xf>
    <xf numFmtId="167" fontId="20" fillId="0" borderId="38" xfId="0" applyNumberFormat="1" applyFont="1" applyBorder="1" applyAlignment="1">
      <alignment horizontal="center"/>
    </xf>
    <xf numFmtId="3" fontId="20" fillId="0" borderId="20" xfId="0" applyNumberFormat="1" applyFont="1" applyBorder="1" applyAlignment="1">
      <alignment horizontal="center"/>
    </xf>
    <xf numFmtId="3" fontId="20" fillId="0" borderId="21" xfId="0" applyNumberFormat="1" applyFont="1" applyBorder="1" applyAlignment="1">
      <alignment horizontal="center"/>
    </xf>
    <xf numFmtId="14" fontId="20" fillId="0" borderId="0" xfId="0" applyNumberFormat="1" applyFont="1" applyAlignment="1">
      <alignment horizontal="center"/>
    </xf>
    <xf numFmtId="170" fontId="20" fillId="0" borderId="0" xfId="0" applyNumberFormat="1" applyFont="1" applyAlignment="1">
      <alignment horizontal="center"/>
    </xf>
    <xf numFmtId="3" fontId="20" fillId="0" borderId="0" xfId="0" applyNumberFormat="1" applyFont="1"/>
    <xf numFmtId="9" fontId="20" fillId="0" borderId="0" xfId="2" applyFont="1" applyAlignment="1">
      <alignment horizontal="center"/>
    </xf>
    <xf numFmtId="168" fontId="92" fillId="0" borderId="0" xfId="0" applyNumberFormat="1" applyFont="1"/>
    <xf numFmtId="3" fontId="92" fillId="0" borderId="0" xfId="0" applyNumberFormat="1" applyFont="1"/>
    <xf numFmtId="3" fontId="21" fillId="0" borderId="0" xfId="0" applyNumberFormat="1" applyFont="1"/>
    <xf numFmtId="167" fontId="20" fillId="0" borderId="0" xfId="0" applyNumberFormat="1" applyFont="1" applyAlignment="1">
      <alignment horizontal="center"/>
    </xf>
    <xf numFmtId="3" fontId="20" fillId="0" borderId="0" xfId="0" applyNumberFormat="1" applyFont="1" applyAlignment="1">
      <alignment horizontal="center"/>
    </xf>
    <xf numFmtId="0" fontId="47" fillId="0" borderId="0" xfId="0" applyFont="1"/>
    <xf numFmtId="0" fontId="62" fillId="10" borderId="7" xfId="0" applyFont="1" applyFill="1" applyBorder="1" applyAlignment="1">
      <alignment horizontal="center" wrapText="1"/>
    </xf>
    <xf numFmtId="0" fontId="62" fillId="10" borderId="0" xfId="0" applyFont="1" applyFill="1" applyBorder="1" applyAlignment="1">
      <alignment horizontal="center" wrapText="1"/>
    </xf>
    <xf numFmtId="0" fontId="62" fillId="10" borderId="0" xfId="0" applyFont="1" applyFill="1" applyBorder="1" applyAlignment="1">
      <alignment wrapText="1"/>
    </xf>
    <xf numFmtId="170" fontId="62" fillId="10" borderId="0" xfId="0" applyNumberFormat="1" applyFont="1" applyFill="1" applyBorder="1" applyAlignment="1">
      <alignment horizontal="center" wrapText="1"/>
    </xf>
    <xf numFmtId="3" fontId="62" fillId="10" borderId="0" xfId="0" applyNumberFormat="1" applyFont="1" applyFill="1" applyBorder="1" applyAlignment="1">
      <alignment wrapText="1"/>
    </xf>
    <xf numFmtId="164" fontId="62" fillId="10" borderId="0" xfId="1" applyNumberFormat="1" applyFont="1" applyFill="1" applyBorder="1" applyAlignment="1">
      <alignment horizontal="center" wrapText="1"/>
    </xf>
    <xf numFmtId="43" fontId="62" fillId="10" borderId="0" xfId="0" applyNumberFormat="1" applyFont="1" applyFill="1" applyBorder="1" applyAlignment="1">
      <alignment horizontal="center" wrapText="1"/>
    </xf>
    <xf numFmtId="9" fontId="62" fillId="10" borderId="0" xfId="2" applyFont="1" applyFill="1" applyBorder="1" applyAlignment="1">
      <alignment horizontal="center" wrapText="1"/>
    </xf>
    <xf numFmtId="0" fontId="62" fillId="10" borderId="8" xfId="0" applyFont="1" applyFill="1" applyBorder="1" applyAlignment="1">
      <alignment horizontal="center" wrapText="1"/>
    </xf>
    <xf numFmtId="0" fontId="65" fillId="10" borderId="7" xfId="0" applyFont="1" applyFill="1" applyBorder="1" applyAlignment="1">
      <alignment horizontal="center" vertical="center" wrapText="1"/>
    </xf>
    <xf numFmtId="0" fontId="65" fillId="10" borderId="0" xfId="0" applyFont="1" applyFill="1" applyBorder="1" applyAlignment="1">
      <alignment horizontal="center" vertical="center" wrapText="1"/>
    </xf>
    <xf numFmtId="170" fontId="65" fillId="10" borderId="0" xfId="0" applyNumberFormat="1" applyFont="1" applyFill="1" applyBorder="1" applyAlignment="1">
      <alignment horizontal="center" vertical="center" wrapText="1"/>
    </xf>
    <xf numFmtId="3" fontId="65" fillId="10" borderId="0" xfId="0" applyNumberFormat="1" applyFont="1" applyFill="1" applyBorder="1" applyAlignment="1">
      <alignment horizontal="center" vertical="center" wrapText="1"/>
    </xf>
    <xf numFmtId="9" fontId="65" fillId="10" borderId="0" xfId="2" applyFont="1" applyFill="1" applyBorder="1" applyAlignment="1">
      <alignment horizontal="center" vertical="center" wrapText="1"/>
    </xf>
    <xf numFmtId="0" fontId="65" fillId="10" borderId="8" xfId="0" applyFont="1" applyFill="1" applyBorder="1" applyAlignment="1">
      <alignment horizontal="center" vertical="center" wrapText="1"/>
    </xf>
    <xf numFmtId="14" fontId="60" fillId="0" borderId="17" xfId="0" applyNumberFormat="1" applyFont="1" applyBorder="1" applyAlignment="1">
      <alignment horizontal="center"/>
    </xf>
    <xf numFmtId="14" fontId="60" fillId="0" borderId="0" xfId="0" applyNumberFormat="1" applyFont="1" applyBorder="1" applyAlignment="1">
      <alignment horizontal="center"/>
    </xf>
    <xf numFmtId="0" fontId="60" fillId="0" borderId="0" xfId="0" applyFont="1" applyBorder="1" applyAlignment="1">
      <alignment horizontal="center"/>
    </xf>
    <xf numFmtId="0" fontId="79" fillId="0" borderId="0" xfId="0" applyFont="1" applyBorder="1" applyAlignment="1">
      <alignment horizontal="center"/>
    </xf>
    <xf numFmtId="170" fontId="60" fillId="5" borderId="0" xfId="0" applyNumberFormat="1" applyFont="1" applyFill="1" applyBorder="1" applyAlignment="1">
      <alignment horizontal="center"/>
    </xf>
    <xf numFmtId="0" fontId="60" fillId="5" borderId="0" xfId="0" applyFont="1" applyFill="1" applyBorder="1"/>
    <xf numFmtId="3" fontId="60" fillId="0" borderId="0" xfId="0" applyNumberFormat="1" applyFont="1" applyBorder="1"/>
    <xf numFmtId="9" fontId="60" fillId="0" borderId="0" xfId="2" applyFont="1" applyBorder="1" applyAlignment="1">
      <alignment horizontal="center"/>
    </xf>
    <xf numFmtId="9" fontId="60" fillId="0" borderId="0" xfId="2" applyNumberFormat="1" applyFont="1" applyBorder="1" applyAlignment="1">
      <alignment horizontal="center"/>
    </xf>
    <xf numFmtId="0" fontId="60" fillId="0" borderId="8" xfId="0" applyFont="1" applyBorder="1" applyAlignment="1">
      <alignment horizontal="center"/>
    </xf>
    <xf numFmtId="17" fontId="94" fillId="10" borderId="51" xfId="0" quotePrefix="1" applyNumberFormat="1" applyFont="1" applyFill="1" applyBorder="1" applyAlignment="1">
      <alignment horizontal="center"/>
    </xf>
    <xf numFmtId="17" fontId="94" fillId="10" borderId="44" xfId="0" quotePrefix="1" applyNumberFormat="1" applyFont="1" applyFill="1" applyBorder="1" applyAlignment="1">
      <alignment horizontal="center"/>
    </xf>
    <xf numFmtId="164" fontId="95" fillId="8" borderId="41" xfId="1" applyNumberFormat="1" applyFont="1" applyFill="1" applyBorder="1" applyAlignment="1">
      <alignment horizontal="center"/>
    </xf>
    <xf numFmtId="164" fontId="82" fillId="11" borderId="41" xfId="1" applyNumberFormat="1" applyFont="1" applyFill="1" applyBorder="1" applyAlignment="1">
      <alignment horizontal="center"/>
    </xf>
    <xf numFmtId="164" fontId="21" fillId="5" borderId="41" xfId="1" applyNumberFormat="1" applyFont="1" applyFill="1" applyBorder="1" applyAlignment="1">
      <alignment horizontal="center"/>
    </xf>
    <xf numFmtId="171" fontId="21" fillId="5" borderId="41" xfId="2" applyNumberFormat="1" applyFont="1" applyFill="1" applyBorder="1" applyAlignment="1">
      <alignment horizontal="center"/>
    </xf>
    <xf numFmtId="0" fontId="19" fillId="13" borderId="20" xfId="3" applyFont="1" applyFill="1" applyBorder="1" applyAlignment="1">
      <alignment vertical="center"/>
    </xf>
    <xf numFmtId="0" fontId="18" fillId="13" borderId="20" xfId="3" applyFont="1" applyFill="1" applyBorder="1" applyAlignment="1">
      <alignment vertical="center"/>
    </xf>
    <xf numFmtId="0" fontId="34" fillId="13" borderId="20" xfId="3" applyFont="1" applyFill="1" applyBorder="1" applyAlignment="1">
      <alignment vertical="center"/>
    </xf>
    <xf numFmtId="0" fontId="34" fillId="10" borderId="20" xfId="3" applyFont="1" applyFill="1" applyBorder="1"/>
    <xf numFmtId="0" fontId="34" fillId="10" borderId="0" xfId="3" applyFont="1" applyFill="1" applyBorder="1"/>
    <xf numFmtId="0" fontId="18" fillId="6" borderId="0" xfId="0" applyFont="1" applyFill="1"/>
    <xf numFmtId="0" fontId="34" fillId="6" borderId="0" xfId="0" applyFont="1" applyFill="1"/>
    <xf numFmtId="0" fontId="34" fillId="5" borderId="0" xfId="0" applyFont="1" applyFill="1" applyBorder="1"/>
    <xf numFmtId="49" fontId="48" fillId="6" borderId="0" xfId="0" applyNumberFormat="1" applyFont="1" applyFill="1" applyBorder="1" applyAlignment="1">
      <alignment horizontal="center" vertical="center"/>
    </xf>
    <xf numFmtId="0" fontId="96" fillId="6" borderId="0" xfId="3" applyFont="1" applyFill="1" applyBorder="1"/>
    <xf numFmtId="0" fontId="34" fillId="6" borderId="0" xfId="0" applyFont="1" applyFill="1" applyBorder="1"/>
    <xf numFmtId="49" fontId="57" fillId="5" borderId="3" xfId="0" applyNumberFormat="1" applyFont="1" applyFill="1" applyBorder="1" applyAlignment="1">
      <alignment horizontal="center" vertical="center"/>
    </xf>
    <xf numFmtId="14" fontId="97" fillId="6" borderId="0" xfId="0" applyNumberFormat="1" applyFont="1" applyFill="1"/>
    <xf numFmtId="0" fontId="98" fillId="6" borderId="0" xfId="0" applyFont="1" applyFill="1"/>
    <xf numFmtId="49" fontId="57" fillId="6" borderId="0" xfId="0" applyNumberFormat="1" applyFont="1" applyFill="1" applyBorder="1" applyAlignment="1">
      <alignment horizontal="center" vertical="center"/>
    </xf>
    <xf numFmtId="0" fontId="99" fillId="6" borderId="0" xfId="3" applyFont="1" applyFill="1"/>
    <xf numFmtId="0" fontId="34" fillId="6" borderId="0" xfId="3" applyFont="1" applyFill="1" applyAlignment="1">
      <alignment vertical="center"/>
    </xf>
    <xf numFmtId="0" fontId="97" fillId="6" borderId="0" xfId="3" applyFont="1" applyFill="1" applyAlignment="1">
      <alignment vertical="center"/>
    </xf>
    <xf numFmtId="0" fontId="18" fillId="5" borderId="0" xfId="0" applyFont="1" applyFill="1" applyBorder="1"/>
    <xf numFmtId="0" fontId="18" fillId="6" borderId="0" xfId="0" applyFont="1" applyFill="1" applyAlignment="1">
      <alignment vertical="center"/>
    </xf>
    <xf numFmtId="0" fontId="18" fillId="5" borderId="0" xfId="0" applyFont="1" applyFill="1" applyBorder="1" applyAlignment="1">
      <alignment vertical="center"/>
    </xf>
    <xf numFmtId="0" fontId="47" fillId="6" borderId="0" xfId="0" applyFont="1" applyFill="1"/>
    <xf numFmtId="0" fontId="47" fillId="5" borderId="0" xfId="0" applyFont="1" applyFill="1" applyBorder="1"/>
    <xf numFmtId="0" fontId="47" fillId="6" borderId="0" xfId="0" applyFont="1" applyFill="1" applyAlignment="1">
      <alignment horizontal="left"/>
    </xf>
    <xf numFmtId="0" fontId="18" fillId="6" borderId="0" xfId="0" applyFont="1" applyFill="1" applyAlignment="1">
      <alignment horizontal="left"/>
    </xf>
    <xf numFmtId="0" fontId="47" fillId="5" borderId="0" xfId="0" applyFont="1" applyFill="1" applyBorder="1" applyAlignment="1">
      <alignment horizontal="left"/>
    </xf>
    <xf numFmtId="0" fontId="88" fillId="10" borderId="22" xfId="0" applyFont="1" applyFill="1" applyBorder="1" applyAlignment="1">
      <alignment vertical="center"/>
    </xf>
    <xf numFmtId="0" fontId="88" fillId="10" borderId="23" xfId="0" applyFont="1" applyFill="1" applyBorder="1" applyAlignment="1">
      <alignment horizontal="center" vertical="center"/>
    </xf>
    <xf numFmtId="0" fontId="65" fillId="10" borderId="23" xfId="0" applyFont="1" applyFill="1" applyBorder="1" applyAlignment="1">
      <alignment horizontal="center" vertical="center"/>
    </xf>
    <xf numFmtId="0" fontId="65" fillId="10" borderId="24" xfId="0" applyFont="1" applyFill="1" applyBorder="1" applyAlignment="1">
      <alignment horizontal="center" vertical="center"/>
    </xf>
    <xf numFmtId="0" fontId="60" fillId="6" borderId="0" xfId="0" applyFont="1" applyFill="1"/>
    <xf numFmtId="0" fontId="100" fillId="6" borderId="0" xfId="3" applyFont="1" applyFill="1" applyBorder="1"/>
    <xf numFmtId="49" fontId="63" fillId="6" borderId="0" xfId="0" applyNumberFormat="1" applyFont="1" applyFill="1" applyBorder="1" applyAlignment="1">
      <alignment horizontal="center" vertical="center"/>
    </xf>
    <xf numFmtId="0" fontId="79" fillId="5" borderId="14" xfId="0" applyFont="1" applyFill="1" applyBorder="1"/>
    <xf numFmtId="0" fontId="79" fillId="5" borderId="15" xfId="0" applyFont="1" applyFill="1" applyBorder="1" applyAlignment="1">
      <alignment horizontal="center"/>
    </xf>
    <xf numFmtId="49" fontId="79" fillId="5" borderId="15" xfId="0" applyNumberFormat="1" applyFont="1" applyFill="1" applyBorder="1" applyAlignment="1">
      <alignment horizontal="center"/>
    </xf>
    <xf numFmtId="0" fontId="60" fillId="5" borderId="15" xfId="0" applyFont="1" applyFill="1" applyBorder="1" applyAlignment="1">
      <alignment horizontal="center"/>
    </xf>
    <xf numFmtId="0" fontId="60" fillId="5" borderId="15" xfId="0" applyFont="1" applyFill="1" applyBorder="1" applyAlignment="1">
      <alignment horizontal="left"/>
    </xf>
    <xf numFmtId="0" fontId="60" fillId="5" borderId="16" xfId="0" applyFont="1" applyFill="1" applyBorder="1"/>
    <xf numFmtId="0" fontId="79" fillId="5" borderId="17" xfId="0" applyFont="1" applyFill="1" applyBorder="1"/>
    <xf numFmtId="0" fontId="79" fillId="5" borderId="0" xfId="0" applyFont="1" applyFill="1" applyBorder="1" applyAlignment="1">
      <alignment horizontal="center"/>
    </xf>
    <xf numFmtId="49" fontId="79" fillId="5" borderId="0" xfId="0" applyNumberFormat="1" applyFont="1" applyFill="1" applyBorder="1" applyAlignment="1">
      <alignment horizontal="center"/>
    </xf>
    <xf numFmtId="0" fontId="60" fillId="5" borderId="0" xfId="0" applyFont="1" applyFill="1" applyBorder="1" applyAlignment="1">
      <alignment horizontal="center"/>
    </xf>
    <xf numFmtId="0" fontId="60" fillId="5" borderId="0" xfId="0" applyFont="1" applyFill="1" applyBorder="1" applyAlignment="1">
      <alignment horizontal="left"/>
    </xf>
    <xf numFmtId="0" fontId="60" fillId="5" borderId="18" xfId="0" applyFont="1" applyFill="1" applyBorder="1"/>
    <xf numFmtId="0" fontId="60" fillId="5" borderId="18" xfId="0" applyFont="1" applyFill="1" applyBorder="1" applyAlignment="1">
      <alignment horizontal="center"/>
    </xf>
    <xf numFmtId="0" fontId="79" fillId="5" borderId="19" xfId="0" applyFont="1" applyFill="1" applyBorder="1"/>
    <xf numFmtId="0" fontId="79" fillId="5" borderId="20" xfId="0" applyFont="1" applyFill="1" applyBorder="1" applyAlignment="1">
      <alignment horizontal="center"/>
    </xf>
    <xf numFmtId="49" fontId="79" fillId="5" borderId="20" xfId="0" applyNumberFormat="1" applyFont="1" applyFill="1" applyBorder="1" applyAlignment="1">
      <alignment horizontal="center"/>
    </xf>
    <xf numFmtId="0" fontId="60" fillId="5" borderId="20" xfId="0" applyFont="1" applyFill="1" applyBorder="1" applyAlignment="1">
      <alignment horizontal="center"/>
    </xf>
    <xf numFmtId="0" fontId="60" fillId="5" borderId="21" xfId="0" applyFont="1" applyFill="1" applyBorder="1" applyAlignment="1">
      <alignment horizontal="center"/>
    </xf>
    <xf numFmtId="49" fontId="67" fillId="5" borderId="1" xfId="8" applyNumberFormat="1" applyFont="1" applyFill="1" applyBorder="1" applyAlignment="1">
      <alignment horizontal="center"/>
    </xf>
    <xf numFmtId="0" fontId="63" fillId="0" borderId="3" xfId="0" applyNumberFormat="1" applyFont="1" applyBorder="1" applyAlignment="1">
      <alignment horizontal="center" vertical="center"/>
    </xf>
    <xf numFmtId="0" fontId="23" fillId="5" borderId="3" xfId="0" applyNumberFormat="1" applyFont="1" applyFill="1" applyBorder="1" applyAlignment="1">
      <alignment horizontal="center" vertical="center"/>
    </xf>
    <xf numFmtId="0" fontId="30" fillId="5" borderId="7" xfId="12" applyFont="1" applyFill="1" applyBorder="1" applyAlignment="1">
      <alignment horizontal="left" vertical="center" indent="1"/>
    </xf>
    <xf numFmtId="0" fontId="30" fillId="5" borderId="9" xfId="12" applyFont="1" applyFill="1" applyBorder="1" applyAlignment="1">
      <alignment horizontal="left" vertical="center" indent="1"/>
    </xf>
    <xf numFmtId="3" fontId="20" fillId="8" borderId="42" xfId="13" applyNumberFormat="1" applyFont="1" applyFill="1" applyBorder="1" applyAlignment="1">
      <alignment horizontal="center" vertical="center"/>
    </xf>
    <xf numFmtId="3" fontId="20" fillId="8" borderId="55" xfId="13" applyNumberFormat="1" applyFont="1" applyFill="1" applyBorder="1" applyAlignment="1">
      <alignment horizontal="center" vertical="center"/>
    </xf>
    <xf numFmtId="0" fontId="31" fillId="5" borderId="0" xfId="12" applyFont="1" applyFill="1" applyBorder="1" applyAlignment="1">
      <alignment horizontal="left" vertical="center" wrapText="1"/>
    </xf>
    <xf numFmtId="0" fontId="31" fillId="5" borderId="8" xfId="12" applyFont="1" applyFill="1" applyBorder="1" applyAlignment="1">
      <alignment horizontal="left" vertical="center" wrapText="1"/>
    </xf>
    <xf numFmtId="0" fontId="31" fillId="5" borderId="1" xfId="12" applyFont="1" applyFill="1" applyBorder="1" applyAlignment="1">
      <alignment horizontal="left" vertical="center" wrapText="1"/>
    </xf>
    <xf numFmtId="0" fontId="31" fillId="5" borderId="10" xfId="12" applyFont="1" applyFill="1" applyBorder="1" applyAlignment="1">
      <alignment horizontal="left" vertical="center" wrapText="1"/>
    </xf>
    <xf numFmtId="0" fontId="31" fillId="5" borderId="0" xfId="11" applyFont="1" applyFill="1" applyBorder="1" applyAlignment="1">
      <alignment vertical="center" wrapText="1"/>
    </xf>
    <xf numFmtId="0" fontId="31" fillId="5" borderId="8" xfId="11" applyFont="1" applyFill="1" applyBorder="1" applyAlignment="1">
      <alignment vertical="center" wrapText="1"/>
    </xf>
    <xf numFmtId="0" fontId="31" fillId="5" borderId="40" xfId="11" applyFont="1" applyFill="1" applyBorder="1" applyAlignment="1">
      <alignment vertical="center" wrapText="1"/>
    </xf>
    <xf numFmtId="0" fontId="31" fillId="5" borderId="54" xfId="11" applyFont="1" applyFill="1" applyBorder="1" applyAlignment="1">
      <alignment vertical="center" wrapText="1"/>
    </xf>
    <xf numFmtId="0" fontId="31" fillId="5" borderId="7" xfId="12" applyFont="1" applyFill="1" applyBorder="1" applyAlignment="1">
      <alignment horizontal="left" vertical="center" wrapText="1"/>
    </xf>
    <xf numFmtId="0" fontId="31" fillId="5" borderId="9" xfId="12" applyFont="1" applyFill="1" applyBorder="1" applyAlignment="1">
      <alignment horizontal="left" vertical="center" wrapText="1"/>
    </xf>
    <xf numFmtId="0" fontId="43" fillId="5" borderId="7" xfId="11" applyFont="1" applyFill="1" applyBorder="1" applyAlignment="1">
      <alignment horizontal="left" vertical="center" wrapText="1" indent="1"/>
    </xf>
    <xf numFmtId="0" fontId="43" fillId="5" borderId="53" xfId="11" applyFont="1" applyFill="1" applyBorder="1" applyAlignment="1">
      <alignment horizontal="left" vertical="center" wrapText="1" indent="1"/>
    </xf>
    <xf numFmtId="0" fontId="44" fillId="5" borderId="43" xfId="11" applyFont="1" applyFill="1" applyBorder="1" applyAlignment="1">
      <alignment horizontal="center" vertical="center" wrapText="1"/>
    </xf>
    <xf numFmtId="0" fontId="44" fillId="5" borderId="0" xfId="11" applyFont="1" applyFill="1" applyBorder="1" applyAlignment="1">
      <alignment horizontal="center" vertical="center" wrapText="1"/>
    </xf>
    <xf numFmtId="0" fontId="44" fillId="5" borderId="40" xfId="11" applyFont="1" applyFill="1" applyBorder="1" applyAlignment="1">
      <alignment horizontal="center" vertical="center" wrapText="1"/>
    </xf>
    <xf numFmtId="164" fontId="20" fillId="11" borderId="42" xfId="13" applyNumberFormat="1" applyFont="1" applyFill="1" applyBorder="1" applyAlignment="1">
      <alignment horizontal="center" vertical="center"/>
    </xf>
    <xf numFmtId="164" fontId="20" fillId="11" borderId="55" xfId="13" applyNumberFormat="1" applyFont="1" applyFill="1" applyBorder="1" applyAlignment="1">
      <alignment horizontal="center" vertical="center"/>
    </xf>
    <xf numFmtId="164" fontId="20" fillId="5" borderId="42" xfId="13" applyNumberFormat="1" applyFont="1" applyFill="1" applyBorder="1" applyAlignment="1">
      <alignment horizontal="center" vertical="center"/>
    </xf>
    <xf numFmtId="164" fontId="20" fillId="5" borderId="55" xfId="13" applyNumberFormat="1" applyFont="1" applyFill="1" applyBorder="1" applyAlignment="1">
      <alignment horizontal="center" vertical="center"/>
    </xf>
    <xf numFmtId="0" fontId="58" fillId="6" borderId="0" xfId="7" applyFont="1" applyFill="1" applyAlignment="1">
      <alignment horizontal="center"/>
    </xf>
    <xf numFmtId="49" fontId="50" fillId="5" borderId="4" xfId="0" applyNumberFormat="1" applyFont="1" applyFill="1" applyBorder="1" applyAlignment="1">
      <alignment horizontal="center"/>
    </xf>
    <xf numFmtId="49" fontId="50" fillId="5" borderId="35" xfId="0" applyNumberFormat="1" applyFont="1" applyFill="1" applyBorder="1" applyAlignment="1">
      <alignment horizontal="center"/>
    </xf>
    <xf numFmtId="38" fontId="67" fillId="5" borderId="12" xfId="8" applyNumberFormat="1" applyFont="1" applyFill="1" applyBorder="1" applyAlignment="1">
      <alignment horizontal="left" vertical="center" indent="1"/>
    </xf>
    <xf numFmtId="38" fontId="67" fillId="5" borderId="9" xfId="8" applyNumberFormat="1" applyFont="1" applyFill="1" applyBorder="1" applyAlignment="1">
      <alignment horizontal="left" vertical="center" indent="1"/>
    </xf>
    <xf numFmtId="38" fontId="66" fillId="5" borderId="11" xfId="8" applyNumberFormat="1" applyFont="1" applyFill="1" applyBorder="1" applyAlignment="1">
      <alignment horizontal="center"/>
    </xf>
    <xf numFmtId="38" fontId="66" fillId="5" borderId="13" xfId="8" applyNumberFormat="1" applyFont="1" applyFill="1" applyBorder="1" applyAlignment="1">
      <alignment horizontal="center"/>
    </xf>
    <xf numFmtId="0" fontId="51" fillId="10" borderId="15" xfId="7" applyFont="1" applyFill="1" applyBorder="1" applyAlignment="1">
      <alignment horizontal="center" vertical="center"/>
    </xf>
    <xf numFmtId="0" fontId="42" fillId="10" borderId="27" xfId="0" applyFont="1" applyFill="1" applyBorder="1" applyAlignment="1">
      <alignment horizontal="center" vertical="center"/>
    </xf>
    <xf numFmtId="0" fontId="42" fillId="10" borderId="25" xfId="0" applyFont="1" applyFill="1" applyBorder="1" applyAlignment="1">
      <alignment horizontal="center" vertical="center"/>
    </xf>
    <xf numFmtId="0" fontId="42" fillId="10" borderId="26" xfId="0" applyFont="1" applyFill="1" applyBorder="1" applyAlignment="1">
      <alignment horizontal="center" vertical="center"/>
    </xf>
    <xf numFmtId="0" fontId="89" fillId="10" borderId="47" xfId="0" applyFont="1" applyFill="1" applyBorder="1" applyAlignment="1">
      <alignment horizontal="center"/>
    </xf>
    <xf numFmtId="0" fontId="89" fillId="10" borderId="48" xfId="0" applyFont="1" applyFill="1" applyBorder="1" applyAlignment="1">
      <alignment horizontal="center"/>
    </xf>
    <xf numFmtId="0" fontId="89" fillId="10" borderId="52" xfId="0" applyFont="1" applyFill="1" applyBorder="1" applyAlignment="1">
      <alignment horizontal="center"/>
    </xf>
    <xf numFmtId="0" fontId="93" fillId="10" borderId="45" xfId="0" applyFont="1" applyFill="1" applyBorder="1" applyAlignment="1">
      <alignment horizontal="center"/>
    </xf>
    <xf numFmtId="0" fontId="93" fillId="10" borderId="46" xfId="0" applyFont="1" applyFill="1" applyBorder="1" applyAlignment="1">
      <alignment horizontal="center"/>
    </xf>
    <xf numFmtId="2" fontId="93" fillId="10" borderId="49" xfId="0" applyNumberFormat="1" applyFont="1" applyFill="1" applyBorder="1" applyAlignment="1">
      <alignment horizontal="center"/>
    </xf>
    <xf numFmtId="2" fontId="93" fillId="10" borderId="50" xfId="0" applyNumberFormat="1" applyFont="1" applyFill="1" applyBorder="1" applyAlignment="1">
      <alignment horizontal="center"/>
    </xf>
    <xf numFmtId="0" fontId="8" fillId="0" borderId="0" xfId="0" applyFont="1" applyAlignment="1">
      <alignment horizontal="center"/>
    </xf>
    <xf numFmtId="0" fontId="0" fillId="6" borderId="14" xfId="0" applyFont="1" applyFill="1" applyBorder="1" applyAlignment="1">
      <alignment horizontal="left" vertical="top" wrapText="1"/>
    </xf>
    <xf numFmtId="0" fontId="0" fillId="6" borderId="15" xfId="0" applyFont="1" applyFill="1" applyBorder="1" applyAlignment="1">
      <alignment horizontal="left" vertical="top" wrapText="1"/>
    </xf>
    <xf numFmtId="0" fontId="0" fillId="6" borderId="16" xfId="0" applyFont="1" applyFill="1" applyBorder="1" applyAlignment="1">
      <alignment horizontal="left" vertical="top" wrapText="1"/>
    </xf>
    <xf numFmtId="0" fontId="0" fillId="6" borderId="19" xfId="0" applyFont="1" applyFill="1" applyBorder="1" applyAlignment="1">
      <alignment horizontal="left" vertical="top" wrapText="1"/>
    </xf>
    <xf numFmtId="0" fontId="0" fillId="6" borderId="20" xfId="0" applyFont="1" applyFill="1" applyBorder="1" applyAlignment="1">
      <alignment horizontal="left" vertical="top" wrapText="1"/>
    </xf>
    <xf numFmtId="0" fontId="0" fillId="6" borderId="21" xfId="0" applyFont="1" applyFill="1" applyBorder="1" applyAlignment="1">
      <alignment horizontal="left" vertical="top" wrapText="1"/>
    </xf>
    <xf numFmtId="0" fontId="46" fillId="16" borderId="0" xfId="3" applyFont="1" applyFill="1"/>
    <xf numFmtId="0" fontId="38" fillId="16" borderId="0" xfId="3" applyFont="1" applyFill="1"/>
    <xf numFmtId="0" fontId="42" fillId="16" borderId="0" xfId="3" applyFont="1" applyFill="1"/>
    <xf numFmtId="0" fontId="51" fillId="5" borderId="17" xfId="7" applyFont="1" applyFill="1" applyBorder="1" applyAlignment="1">
      <alignment horizontal="center" vertical="center"/>
    </xf>
    <xf numFmtId="0" fontId="51" fillId="5" borderId="0" xfId="7" applyFont="1" applyFill="1" applyBorder="1" applyAlignment="1">
      <alignment vertical="center"/>
    </xf>
    <xf numFmtId="0" fontId="51" fillId="5" borderId="0" xfId="7" applyFont="1" applyFill="1" applyBorder="1" applyAlignment="1">
      <alignment horizontal="center" vertical="center"/>
    </xf>
    <xf numFmtId="0" fontId="51" fillId="5" borderId="18" xfId="7" applyFont="1" applyFill="1" applyBorder="1" applyAlignment="1">
      <alignment horizontal="center" vertical="center"/>
    </xf>
    <xf numFmtId="0" fontId="53" fillId="5" borderId="17" xfId="7" applyFont="1" applyFill="1" applyBorder="1" applyAlignment="1">
      <alignment horizontal="center"/>
    </xf>
    <xf numFmtId="38" fontId="61" fillId="5" borderId="0" xfId="7" applyNumberFormat="1" applyFont="1" applyFill="1" applyBorder="1" applyAlignment="1">
      <alignment horizontal="left" vertical="center" indent="1"/>
    </xf>
    <xf numFmtId="38" fontId="61" fillId="5" borderId="0" xfId="7" applyNumberFormat="1" applyFont="1" applyFill="1" applyBorder="1" applyAlignment="1">
      <alignment horizontal="left"/>
    </xf>
    <xf numFmtId="49" fontId="68" fillId="5" borderId="0" xfId="7" applyNumberFormat="1" applyFont="1" applyFill="1" applyBorder="1" applyAlignment="1">
      <alignment horizontal="center"/>
    </xf>
    <xf numFmtId="169" fontId="64" fillId="5" borderId="0" xfId="7" applyNumberFormat="1" applyFont="1" applyFill="1" applyBorder="1" applyAlignment="1">
      <alignment horizontal="center"/>
    </xf>
    <xf numFmtId="169" fontId="61" fillId="5" borderId="0" xfId="7" applyNumberFormat="1" applyFont="1" applyFill="1" applyBorder="1" applyAlignment="1">
      <alignment horizontal="center"/>
    </xf>
    <xf numFmtId="0" fontId="61" fillId="5" borderId="0" xfId="7" applyFont="1" applyFill="1" applyBorder="1" applyAlignment="1">
      <alignment horizontal="center"/>
    </xf>
    <xf numFmtId="0" fontId="18" fillId="5" borderId="18" xfId="7" applyFont="1" applyFill="1" applyBorder="1"/>
    <xf numFmtId="0" fontId="18" fillId="5" borderId="17" xfId="7" applyFont="1" applyFill="1" applyBorder="1"/>
    <xf numFmtId="0" fontId="54" fillId="5" borderId="17" xfId="7" applyFont="1" applyFill="1" applyBorder="1"/>
    <xf numFmtId="0" fontId="54" fillId="5" borderId="18" xfId="7" applyFont="1" applyFill="1" applyBorder="1"/>
    <xf numFmtId="0" fontId="53" fillId="5" borderId="18" xfId="7" applyFont="1" applyFill="1" applyBorder="1"/>
    <xf numFmtId="0" fontId="60" fillId="5" borderId="0" xfId="7" applyFont="1" applyFill="1" applyBorder="1" applyAlignment="1">
      <alignment horizontal="left"/>
    </xf>
    <xf numFmtId="0" fontId="75" fillId="5" borderId="0" xfId="7" applyFont="1" applyFill="1" applyBorder="1" applyAlignment="1">
      <alignment horizontal="left"/>
    </xf>
    <xf numFmtId="3" fontId="60" fillId="5" borderId="0" xfId="7" applyNumberFormat="1" applyFont="1" applyFill="1" applyBorder="1"/>
    <xf numFmtId="166" fontId="69" fillId="5" borderId="0" xfId="7" applyNumberFormat="1" applyFont="1" applyFill="1" applyBorder="1"/>
    <xf numFmtId="9" fontId="60" fillId="5" borderId="0" xfId="7" applyNumberFormat="1" applyFont="1" applyFill="1" applyBorder="1"/>
    <xf numFmtId="0" fontId="18" fillId="17" borderId="0" xfId="7" applyFont="1" applyFill="1" applyBorder="1" applyAlignment="1">
      <alignment horizontal="left"/>
    </xf>
    <xf numFmtId="0" fontId="55" fillId="17" borderId="0" xfId="7" applyFont="1" applyFill="1" applyBorder="1" applyAlignment="1">
      <alignment horizontal="left"/>
    </xf>
    <xf numFmtId="3" fontId="36" fillId="17" borderId="0" xfId="7" applyNumberFormat="1" applyFont="1" applyFill="1" applyBorder="1"/>
    <xf numFmtId="166" fontId="36" fillId="5" borderId="0" xfId="7" applyNumberFormat="1" applyFont="1" applyFill="1" applyBorder="1"/>
    <xf numFmtId="9" fontId="18" fillId="17" borderId="0" xfId="7" applyNumberFormat="1" applyFont="1" applyFill="1" applyBorder="1"/>
  </cellXfs>
  <cellStyles count="14">
    <cellStyle name="Comma" xfId="1" builtinId="3"/>
    <cellStyle name="Comma 2" xfId="4" xr:uid="{136FBB9B-9DE7-4059-8EC5-B4CB47CFCDE4}"/>
    <cellStyle name="Comma 3" xfId="10" xr:uid="{1641C9FC-05F0-4461-8D8D-A119F0191651}"/>
    <cellStyle name="Comma 4" xfId="13" xr:uid="{5C7B8410-B6F4-4430-8A8F-4A71704BF1F7}"/>
    <cellStyle name="Heading 4" xfId="8" builtinId="19"/>
    <cellStyle name="Normal" xfId="0" builtinId="0"/>
    <cellStyle name="Normal 2" xfId="3" xr:uid="{DC3E3280-D3CB-45B9-9F3C-BB0752A6A808}"/>
    <cellStyle name="Normal 3" xfId="6" xr:uid="{9C47A6CC-CFE4-4D7F-8D2B-BBD2C61DE084}"/>
    <cellStyle name="Normal 4" xfId="7" xr:uid="{B84A2EF4-8307-4306-AC31-9729EDB21877}"/>
    <cellStyle name="Normal 5" xfId="9" xr:uid="{B4A39D64-E9A5-4584-B4FD-15644C0591A2}"/>
    <cellStyle name="Normal 6" xfId="11" xr:uid="{DCEA8A59-978E-47F2-A456-120E4958ACFB}"/>
    <cellStyle name="Normal 7" xfId="12" xr:uid="{03033703-F77D-4870-B257-A63795BC531B}"/>
    <cellStyle name="Percent" xfId="2" builtinId="5"/>
    <cellStyle name="Percent 2" xfId="5" xr:uid="{EF78F3CB-95B7-4C05-82F6-89BE2C1033C6}"/>
  </cellStyles>
  <dxfs count="15">
    <dxf>
      <fill>
        <patternFill>
          <bgColor rgb="FFE6F6F6"/>
        </patternFill>
      </fill>
    </dxf>
    <dxf>
      <fill>
        <patternFill>
          <bgColor theme="2" tint="-9.9948118533890809E-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2" tint="-9.9948118533890809E-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2" tint="-9.9948118533890809E-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E6F6F6"/>
        </patternFill>
      </fill>
    </dxf>
    <dxf>
      <fill>
        <patternFill>
          <bgColor rgb="FFE6F6F6"/>
        </patternFill>
      </fill>
    </dxf>
  </dxfs>
  <tableStyles count="0" defaultTableStyle="TableStyleMedium2" defaultPivotStyle="PivotStyleLight16"/>
  <colors>
    <mruColors>
      <color rgb="FF61BFB9"/>
      <color rgb="FFFDF3BF"/>
      <color rgb="FFB8E2DF"/>
      <color rgb="FF000087"/>
      <color rgb="FF0000FF"/>
      <color rgb="FF0F0F4D"/>
      <color rgb="FFF3F8FE"/>
      <color rgb="FFCCECFF"/>
      <color rgb="FFFFF6DF"/>
      <color rgb="FFEB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Rolling Forecast by Expense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DE-4F3F-A4B1-7B806E21C31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DE-4F3F-A4B1-7B806E21C31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DE-4F3F-A4B1-7B806E21C31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04DE-4F3F-A4B1-7B806E21C31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04DE-4F3F-A4B1-7B806E21C31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04DE-4F3F-A4B1-7B806E21C31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04DE-4F3F-A4B1-7B806E21C313}"/>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04DE-4F3F-A4B1-7B806E21C3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'Op Ex Var'!$C$14:$C$21</c:f>
              <c:strCache>
                <c:ptCount val="8"/>
                <c:pt idx="0">
                  <c:v>Salary &amp; Wages</c:v>
                </c:pt>
                <c:pt idx="1">
                  <c:v>Payroll Taxes</c:v>
                </c:pt>
                <c:pt idx="2">
                  <c:v>Benefits</c:v>
                </c:pt>
                <c:pt idx="3">
                  <c:v>Personnel Expense - Other</c:v>
                </c:pt>
                <c:pt idx="4">
                  <c:v>Sales &amp; Marketing</c:v>
                </c:pt>
                <c:pt idx="5">
                  <c:v>Travel &amp; Entertainment</c:v>
                </c:pt>
                <c:pt idx="6">
                  <c:v>Corporate Expenses</c:v>
                </c:pt>
                <c:pt idx="7">
                  <c:v>Facilities &amp; Rent</c:v>
                </c:pt>
              </c:strCache>
            </c:strRef>
          </c:cat>
          <c:val>
            <c:numRef>
              <c:f>'Op Ex Var'!$F$14:$F$21</c:f>
              <c:numCache>
                <c:formatCode>#,##0</c:formatCode>
                <c:ptCount val="8"/>
                <c:pt idx="0">
                  <c:v>1765844.22</c:v>
                </c:pt>
                <c:pt idx="1">
                  <c:v>79218.883619999979</c:v>
                </c:pt>
                <c:pt idx="2">
                  <c:v>105318.82620000001</c:v>
                </c:pt>
                <c:pt idx="3">
                  <c:v>0</c:v>
                </c:pt>
                <c:pt idx="4">
                  <c:v>996900</c:v>
                </c:pt>
                <c:pt idx="5">
                  <c:v>609000</c:v>
                </c:pt>
                <c:pt idx="6">
                  <c:v>2400</c:v>
                </c:pt>
                <c:pt idx="7">
                  <c:v>10500</c:v>
                </c:pt>
              </c:numCache>
            </c:numRef>
          </c:val>
          <c:extLst>
            <c:ext xmlns:c16="http://schemas.microsoft.com/office/drawing/2014/chart" uri="{C3380CC4-5D6E-409C-BE32-E72D297353CC}">
              <c16:uniqueId val="{00000010-04DE-4F3F-A4B1-7B806E21C313}"/>
            </c:ext>
          </c:extLst>
        </c:ser>
        <c:dLbls>
          <c:dLblPos val="bestFit"/>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279063900756098E-2"/>
          <c:y val="0.1295975822059445"/>
          <c:w val="0.9680542086007583"/>
          <c:h val="0.7901748307420301"/>
        </c:manualLayout>
      </c:layout>
      <c:barChart>
        <c:barDir val="col"/>
        <c:grouping val="stacked"/>
        <c:varyColors val="0"/>
        <c:ser>
          <c:idx val="0"/>
          <c:order val="0"/>
          <c:tx>
            <c:strRef>
              <c:f>'OpEx Plan'!$I$33</c:f>
              <c:strCache>
                <c:ptCount val="1"/>
                <c:pt idx="0">
                  <c:v>Personnel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'OpEx Plan'!$J$32:$AG$32</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'OpEx Plan'!$J$33:$AG$33</c:f>
              <c:numCache>
                <c:formatCode>#,###</c:formatCode>
                <c:ptCount val="12"/>
                <c:pt idx="0">
                  <c:v>145415.49154600003</c:v>
                </c:pt>
                <c:pt idx="1">
                  <c:v>151728.03308600001</c:v>
                </c:pt>
                <c:pt idx="2">
                  <c:v>158571.22268600002</c:v>
                </c:pt>
                <c:pt idx="3">
                  <c:v>169664.32737400001</c:v>
                </c:pt>
                <c:pt idx="4">
                  <c:v>169650.84807800001</c:v>
                </c:pt>
                <c:pt idx="5">
                  <c:v>169633.587726</c:v>
                </c:pt>
                <c:pt idx="6">
                  <c:v>167346.42492600001</c:v>
                </c:pt>
                <c:pt idx="7">
                  <c:v>164451.864566</c:v>
                </c:pt>
                <c:pt idx="8">
                  <c:v>163579.43589200001</c:v>
                </c:pt>
                <c:pt idx="9">
                  <c:v>163579.02218</c:v>
                </c:pt>
                <c:pt idx="10">
                  <c:v>163579.02218</c:v>
                </c:pt>
                <c:pt idx="11">
                  <c:v>163182.64958</c:v>
                </c:pt>
              </c:numCache>
            </c:numRef>
          </c:val>
          <c:extLst>
            <c:ext xmlns:c16="http://schemas.microsoft.com/office/drawing/2014/chart" uri="{C3380CC4-5D6E-409C-BE32-E72D297353CC}">
              <c16:uniqueId val="{00000000-8D05-4511-9CF0-15C95CE817F5}"/>
            </c:ext>
          </c:extLst>
        </c:ser>
        <c:ser>
          <c:idx val="1"/>
          <c:order val="1"/>
          <c:tx>
            <c:strRef>
              <c:f>'OpEx Plan'!$I$34</c:f>
              <c:strCache>
                <c:ptCount val="1"/>
                <c:pt idx="0">
                  <c:v>Other OpEx</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'OpEx Plan'!$J$32:$AG$32</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'OpEx Plan'!$J$34:$AG$34</c:f>
              <c:numCache>
                <c:formatCode>#,###</c:formatCode>
                <c:ptCount val="12"/>
                <c:pt idx="0">
                  <c:v>91200</c:v>
                </c:pt>
                <c:pt idx="1">
                  <c:v>59100</c:v>
                </c:pt>
                <c:pt idx="2">
                  <c:v>105200</c:v>
                </c:pt>
                <c:pt idx="3">
                  <c:v>122200</c:v>
                </c:pt>
                <c:pt idx="4">
                  <c:v>227200</c:v>
                </c:pt>
                <c:pt idx="5">
                  <c:v>134200</c:v>
                </c:pt>
                <c:pt idx="6">
                  <c:v>155950</c:v>
                </c:pt>
                <c:pt idx="7">
                  <c:v>134950</c:v>
                </c:pt>
                <c:pt idx="8">
                  <c:v>134950</c:v>
                </c:pt>
                <c:pt idx="9">
                  <c:v>168950</c:v>
                </c:pt>
                <c:pt idx="10">
                  <c:v>143950</c:v>
                </c:pt>
                <c:pt idx="11">
                  <c:v>140950</c:v>
                </c:pt>
              </c:numCache>
            </c:numRef>
          </c:val>
          <c:extLst>
            <c:ext xmlns:c16="http://schemas.microsoft.com/office/drawing/2014/chart" uri="{C3380CC4-5D6E-409C-BE32-E72D297353CC}">
              <c16:uniqueId val="{00000001-8D05-4511-9CF0-15C95CE817F5}"/>
            </c:ext>
          </c:extLst>
        </c:ser>
        <c:dLbls>
          <c:showLegendKey val="0"/>
          <c:showVal val="0"/>
          <c:showCatName val="0"/>
          <c:showSerName val="0"/>
          <c:showPercent val="0"/>
          <c:showBubbleSize val="0"/>
        </c:dLbls>
        <c:gapWidth val="150"/>
        <c:overlap val="100"/>
        <c:axId val="1865260592"/>
        <c:axId val="1865259760"/>
      </c:barChart>
      <c:catAx>
        <c:axId val="1865260592"/>
        <c:scaling>
          <c:orientation val="minMax"/>
        </c:scaling>
        <c:delete val="1"/>
        <c:axPos val="b"/>
        <c:numFmt formatCode="General" sourceLinked="1"/>
        <c:majorTickMark val="none"/>
        <c:minorTickMark val="none"/>
        <c:tickLblPos val="nextTo"/>
        <c:crossAx val="1865259760"/>
        <c:crosses val="autoZero"/>
        <c:auto val="1"/>
        <c:lblAlgn val="ctr"/>
        <c:lblOffset val="100"/>
        <c:noMultiLvlLbl val="0"/>
      </c:catAx>
      <c:valAx>
        <c:axId val="1865259760"/>
        <c:scaling>
          <c:orientation val="minMax"/>
        </c:scaling>
        <c:delete val="1"/>
        <c:axPos val="l"/>
        <c:numFmt formatCode="#,###" sourceLinked="1"/>
        <c:majorTickMark val="none"/>
        <c:minorTickMark val="none"/>
        <c:tickLblPos val="nextTo"/>
        <c:crossAx val="1865260592"/>
        <c:crosses val="autoZero"/>
        <c:crossBetween val="between"/>
      </c:valAx>
      <c:spPr>
        <a:solidFill>
          <a:schemeClr val="bg1">
            <a:lumMod val="95000"/>
          </a:schemeClr>
        </a:solidFill>
        <a:ln>
          <a:noFill/>
        </a:ln>
        <a:effectLst/>
      </c:spPr>
    </c:plotArea>
    <c:legend>
      <c:legendPos val="b"/>
      <c:layout>
        <c:manualLayout>
          <c:xMode val="edge"/>
          <c:yMode val="edge"/>
          <c:x val="1.0706223822362923E-2"/>
          <c:y val="5.2458825921515087E-2"/>
          <c:w val="0.13747620879788047"/>
          <c:h val="0.183093297155618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_xlchart.v5.0</cx:f>
      </cx:strDim>
      <cx:numDim type="val">
        <cx:f>_xlchart.v5.1</cx:f>
      </cx:numDim>
    </cx:data>
  </cx:chartData>
  <cx:chart>
    <cx:title pos="t" align="ctr" overlay="0">
      <cx:tx>
        <cx:txData>
          <cx:v>Rolling Forecast Bridge by Account</cx:v>
        </cx:txData>
      </cx:tx>
      <cx:txPr>
        <a:bodyPr spcFirstLastPara="1" vertOverflow="ellipsis" horzOverflow="overflow" wrap="square" lIns="0" tIns="0" rIns="0" bIns="0" anchor="ctr" anchorCtr="1"/>
        <a:lstStyle/>
        <a:p>
          <a:pPr algn="ctr" rtl="0">
            <a:defRPr>
              <a:solidFill>
                <a:sysClr val="windowText" lastClr="000000"/>
              </a:solidFill>
            </a:defRPr>
          </a:pPr>
          <a:r>
            <a:rPr lang="en-US" sz="1800" b="1" i="0" u="none" strike="noStrike" baseline="0">
              <a:solidFill>
                <a:sysClr val="windowText" lastClr="000000"/>
              </a:solidFill>
              <a:latin typeface="Calibri" panose="020F0502020204030204"/>
            </a:rPr>
            <a:t>Rolling Forecast Bridge by Account</a:t>
          </a:r>
        </a:p>
      </cx:txPr>
    </cx:title>
    <cx:plotArea>
      <cx:plotAreaRegion>
        <cx:series layoutId="waterfall" uniqueId="{C7A3FDEA-B7CD-40AE-ABB5-67F3FF5EBF2B}">
          <cx:dataLabels pos="outEnd">
            <cx:txPr>
              <a:bodyPr spcFirstLastPara="1" vertOverflow="ellipsis" horzOverflow="overflow" wrap="square" lIns="0" tIns="0" rIns="0" bIns="0" anchor="ctr" anchorCtr="1"/>
              <a:lstStyle/>
              <a:p>
                <a:pPr algn="ctr" rtl="0">
                  <a:defRPr b="1"/>
                </a:pPr>
                <a:endParaRPr lang="en-US" sz="900" b="1" i="0" u="none" strike="noStrike" baseline="0">
                  <a:solidFill>
                    <a:sysClr val="windowText" lastClr="000000"/>
                  </a:solidFill>
                  <a:latin typeface="Calibri" panose="020F0502020204030204"/>
                </a:endParaRPr>
              </a:p>
            </cx:txPr>
            <cx:visibility seriesName="0" categoryName="0" value="1"/>
          </cx:dataLabels>
          <cx:dataId val="0"/>
          <cx:layoutPr>
            <cx:visibility connectorLines="0"/>
            <cx:subtotals>
              <cx:idx val="0"/>
              <cx:idx val="6"/>
            </cx:subtotals>
          </cx:layoutPr>
        </cx:series>
      </cx:plotAreaRegion>
      <cx:axis id="0">
        <cx:catScaling gapWidth="0.25"/>
        <cx:tickLabels/>
        <cx:txPr>
          <a:bodyPr spcFirstLastPara="1" vertOverflow="ellipsis" horzOverflow="overflow" wrap="square" lIns="0" tIns="0" rIns="0" bIns="0" anchor="ctr" anchorCtr="1"/>
          <a:lstStyle/>
          <a:p>
            <a:pPr algn="ctr" rtl="0">
              <a:defRPr b="1"/>
            </a:pPr>
            <a:endParaRPr lang="en-US" sz="900" b="1" i="0" u="none" strike="noStrike" baseline="0">
              <a:solidFill>
                <a:sysClr val="windowText" lastClr="000000">
                  <a:lumMod val="75000"/>
                  <a:lumOff val="25000"/>
                </a:sysClr>
              </a:solidFill>
              <a:latin typeface="Calibri" panose="020F0502020204030204"/>
            </a:endParaRPr>
          </a:p>
        </cx:txPr>
      </cx:axis>
      <cx:axis id="1" hidden="1">
        <cx:valScaling/>
        <cx:tickLabels/>
      </cx:axis>
    </cx:plotArea>
    <cx:legend pos="t" align="ctr" overlay="0">
      <cx:spPr>
        <a:solidFill>
          <a:schemeClr val="bg1">
            <a:lumMod val="95000"/>
          </a:schemeClr>
        </a:solidFill>
      </cx:spPr>
      <cx:txPr>
        <a:bodyPr spcFirstLastPara="1" vertOverflow="ellipsis" horzOverflow="overflow" wrap="square" lIns="0" tIns="0" rIns="0" bIns="0" anchor="ctr" anchorCtr="1"/>
        <a:lstStyle/>
        <a:p>
          <a:pPr algn="ctr" rtl="0">
            <a:defRPr/>
          </a:pPr>
          <a:endParaRPr lang="en-US" sz="900" b="0" i="0" u="none" strike="noStrike" baseline="0">
            <a:solidFill>
              <a:sysClr val="windowText" lastClr="000000">
                <a:lumMod val="75000"/>
                <a:lumOff val="25000"/>
              </a:sysClr>
            </a:solidFill>
            <a:latin typeface="Calibri" panose="020F0502020204030204"/>
          </a:endParaRPr>
        </a:p>
      </cx:txPr>
    </cx:legend>
  </cx:chart>
  <cx:spPr>
    <a:solidFill>
      <a:schemeClr val="bg1"/>
    </a:solidFill>
    <a:ln>
      <a:noFill/>
    </a:ln>
  </cx:spPr>
  <cx:fmtOvrs>
    <cx:fmtOvr idx="2">
      <cx:spPr>
        <a:solidFill>
          <a:srgbClr val="002060"/>
        </a:solidFill>
        <a:ln>
          <a:solidFill>
            <a:srgbClr val="002060"/>
          </a:solidFill>
        </a:ln>
      </cx:spPr>
    </cx:fmtOvr>
    <cx:fmtOvr idx="0">
      <cx:spPr>
        <a:solidFill>
          <a:srgbClr val="00B050"/>
        </a:solidFill>
        <a:ln>
          <a:solidFill>
            <a:srgbClr val="00B050"/>
          </a:solidFill>
        </a:ln>
      </cx:spPr>
    </cx:fmtOvr>
    <cx:fmtOvr idx="1">
      <cx:spPr>
        <a:solidFill>
          <a:srgbClr val="FF0000"/>
        </a:solidFill>
        <a:ln>
          <a:solidFill>
            <a:srgbClr val="FF0000"/>
          </a:solidFill>
        </a:ln>
      </cx:spPr>
    </cx:fmtOvr>
  </cx:fmtOvr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7">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520701</xdr:colOff>
      <xdr:row>1</xdr:row>
      <xdr:rowOff>208742</xdr:rowOff>
    </xdr:from>
    <xdr:to>
      <xdr:col>10</xdr:col>
      <xdr:colOff>66965</xdr:colOff>
      <xdr:row>4</xdr:row>
      <xdr:rowOff>7963</xdr:rowOff>
    </xdr:to>
    <xdr:pic>
      <xdr:nvPicPr>
        <xdr:cNvPr id="2" name="Picture 1">
          <a:extLst>
            <a:ext uri="{FF2B5EF4-FFF2-40B4-BE49-F238E27FC236}">
              <a16:creationId xmlns:a16="http://schemas.microsoft.com/office/drawing/2014/main" id="{CCA8C42C-7F01-4218-B9C4-FFB84473F7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8601" y="386542"/>
          <a:ext cx="1717964" cy="523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51955</xdr:colOff>
      <xdr:row>2</xdr:row>
      <xdr:rowOff>190499</xdr:rowOff>
    </xdr:from>
    <xdr:to>
      <xdr:col>17</xdr:col>
      <xdr:colOff>371477</xdr:colOff>
      <xdr:row>18</xdr:row>
      <xdr:rowOff>190499</xdr:rowOff>
    </xdr:to>
    <mc:AlternateContent xmlns:mc="http://schemas.openxmlformats.org/markup-compatibility/2006">
      <mc:Choice xmlns:cx4="http://schemas.microsoft.com/office/drawing/2016/5/10/chartex" Requires="cx4">
        <xdr:graphicFrame macro="">
          <xdr:nvGraphicFramePr>
            <xdr:cNvPr id="2" name="Chart 1">
              <a:extLst>
                <a:ext uri="{FF2B5EF4-FFF2-40B4-BE49-F238E27FC236}">
                  <a16:creationId xmlns:a16="http://schemas.microsoft.com/office/drawing/2014/main" id="{482FBB8E-A02A-439A-B9F6-B5A7F026EDD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075055" y="774699"/>
              <a:ext cx="5882122" cy="27051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476250</xdr:colOff>
      <xdr:row>19</xdr:row>
      <xdr:rowOff>138546</xdr:rowOff>
    </xdr:from>
    <xdr:to>
      <xdr:col>16</xdr:col>
      <xdr:colOff>777585</xdr:colOff>
      <xdr:row>35</xdr:row>
      <xdr:rowOff>122093</xdr:rowOff>
    </xdr:to>
    <xdr:graphicFrame macro="">
      <xdr:nvGraphicFramePr>
        <xdr:cNvPr id="3" name="Chart 2">
          <a:extLst>
            <a:ext uri="{FF2B5EF4-FFF2-40B4-BE49-F238E27FC236}">
              <a16:creationId xmlns:a16="http://schemas.microsoft.com/office/drawing/2014/main" id="{36552941-3FB2-41F4-9122-679A999FB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247650</xdr:colOff>
      <xdr:row>3</xdr:row>
      <xdr:rowOff>0</xdr:rowOff>
    </xdr:from>
    <xdr:to>
      <xdr:col>33</xdr:col>
      <xdr:colOff>256116</xdr:colOff>
      <xdr:row>10</xdr:row>
      <xdr:rowOff>20112</xdr:rowOff>
    </xdr:to>
    <xdr:graphicFrame macro="">
      <xdr:nvGraphicFramePr>
        <xdr:cNvPr id="4" name="Chart 3">
          <a:extLst>
            <a:ext uri="{FF2B5EF4-FFF2-40B4-BE49-F238E27FC236}">
              <a16:creationId xmlns:a16="http://schemas.microsoft.com/office/drawing/2014/main" id="{C3518934-54BB-4C38-9A85-3EB109CB4E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47626</xdr:colOff>
      <xdr:row>2</xdr:row>
      <xdr:rowOff>35719</xdr:rowOff>
    </xdr:from>
    <xdr:to>
      <xdr:col>0</xdr:col>
      <xdr:colOff>269086</xdr:colOff>
      <xdr:row>3</xdr:row>
      <xdr:rowOff>17007</xdr:rowOff>
    </xdr:to>
    <xdr:pic>
      <xdr:nvPicPr>
        <xdr:cNvPr id="2" name="Picture 1">
          <a:extLst>
            <a:ext uri="{FF2B5EF4-FFF2-40B4-BE49-F238E27FC236}">
              <a16:creationId xmlns:a16="http://schemas.microsoft.com/office/drawing/2014/main" id="{E570C04C-2A92-41F5-BE20-43CEA9837116}"/>
            </a:ext>
          </a:extLst>
        </xdr:cNvPr>
        <xdr:cNvPicPr>
          <a:picLocks noChangeAspect="1"/>
        </xdr:cNvPicPr>
      </xdr:nvPicPr>
      <xdr:blipFill>
        <a:blip xmlns:r="http://schemas.openxmlformats.org/officeDocument/2006/relationships" r:embed="rId1"/>
        <a:stretch>
          <a:fillRect/>
        </a:stretch>
      </xdr:blipFill>
      <xdr:spPr>
        <a:xfrm>
          <a:off x="47626" y="714375"/>
          <a:ext cx="221460" cy="1836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g%20Graziani/Downloads/Global%20Software%20Co%20-%20Month%20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Intro"/>
      <sheetName val="TOC"/>
      <sheetName val="P&amp;L - Var"/>
      <sheetName val="P&amp;L - Time"/>
      <sheetName val="BS CF - Time"/>
      <sheetName val="P&amp;L - Consol"/>
      <sheetName val="BS CF - Var"/>
      <sheetName val="Drivers"/>
      <sheetName val="Sheet3"/>
      <sheetName val="P&amp;L - Variance"/>
      <sheetName val="Sheet4"/>
      <sheetName val="Sheet1"/>
      <sheetName val="Sheet2"/>
      <sheetName val="P&amp;L - Var New"/>
    </sheetNames>
    <sheetDataSet>
      <sheetData sheetId="0"/>
      <sheetData sheetId="1"/>
      <sheetData sheetId="2"/>
      <sheetData sheetId="3"/>
      <sheetData sheetId="4"/>
      <sheetData sheetId="5"/>
      <sheetData sheetId="6"/>
      <sheetData sheetId="7"/>
      <sheetData sheetId="8">
        <row r="9">
          <cell r="A9" t="str">
            <v>All Departments</v>
          </cell>
          <cell r="B9" t="str">
            <v>All Products</v>
          </cell>
          <cell r="C9" t="str">
            <v>All Markets</v>
          </cell>
          <cell r="E9" t="str">
            <v>Global Co</v>
          </cell>
          <cell r="G9" t="str">
            <v>Actuals</v>
          </cell>
          <cell r="L9" t="str">
            <v>Month</v>
          </cell>
        </row>
        <row r="10">
          <cell r="A10" t="str">
            <v>Sales + Marketing</v>
          </cell>
          <cell r="B10" t="str">
            <v>Enterprise</v>
          </cell>
          <cell r="C10" t="str">
            <v>East</v>
          </cell>
          <cell r="E10" t="str">
            <v>GCo US</v>
          </cell>
          <cell r="G10" t="str">
            <v>Draft Budget</v>
          </cell>
          <cell r="L10" t="str">
            <v>YTD</v>
          </cell>
        </row>
        <row r="11">
          <cell r="A11" t="str">
            <v>Marketing</v>
          </cell>
          <cell r="B11" t="str">
            <v>Premium</v>
          </cell>
          <cell r="C11" t="str">
            <v>Central</v>
          </cell>
          <cell r="E11" t="str">
            <v>GCo UK</v>
          </cell>
          <cell r="G11" t="str">
            <v>Budget</v>
          </cell>
          <cell r="L11" t="str">
            <v>Year</v>
          </cell>
        </row>
        <row r="12">
          <cell r="A12" t="str">
            <v>Sales</v>
          </cell>
          <cell r="B12" t="str">
            <v>Integration</v>
          </cell>
          <cell r="C12" t="str">
            <v>West</v>
          </cell>
          <cell r="E12" t="str">
            <v>GCo Australia</v>
          </cell>
          <cell r="G12" t="str">
            <v>Budget Override</v>
          </cell>
        </row>
        <row r="13">
          <cell r="A13" t="str">
            <v>Product &amp; Engineering</v>
          </cell>
          <cell r="B13" t="str">
            <v>No Product</v>
          </cell>
          <cell r="C13" t="str">
            <v>EMEA</v>
          </cell>
          <cell r="G13" t="str">
            <v>Forecast Q2</v>
          </cell>
        </row>
        <row r="14">
          <cell r="A14" t="str">
            <v>Engineering</v>
          </cell>
          <cell r="C14" t="str">
            <v>APAC</v>
          </cell>
          <cell r="G14" t="str">
            <v>Forecast Q3</v>
          </cell>
        </row>
        <row r="15">
          <cell r="A15" t="str">
            <v>Operations</v>
          </cell>
          <cell r="C15" t="str">
            <v>No Market</v>
          </cell>
          <cell r="G15" t="str">
            <v>Budget Revised</v>
          </cell>
        </row>
        <row r="16">
          <cell r="A16" t="str">
            <v>Product Team</v>
          </cell>
          <cell r="G16" t="str">
            <v>Proposed Budget</v>
          </cell>
        </row>
        <row r="17">
          <cell r="A17" t="str">
            <v>General &amp; Administrative</v>
          </cell>
          <cell r="G17" t="str">
            <v>Budget Approved</v>
          </cell>
        </row>
        <row r="18">
          <cell r="A18" t="str">
            <v>Accounting</v>
          </cell>
        </row>
        <row r="19">
          <cell r="A19" t="str">
            <v>Executive</v>
          </cell>
        </row>
        <row r="20">
          <cell r="A20" t="str">
            <v>Finance</v>
          </cell>
        </row>
        <row r="21">
          <cell r="A21" t="str">
            <v>HR</v>
          </cell>
        </row>
        <row r="22">
          <cell r="A22" t="str">
            <v>IT</v>
          </cell>
        </row>
        <row r="23">
          <cell r="A23" t="str">
            <v>Customer Success</v>
          </cell>
        </row>
        <row r="24">
          <cell r="A24" t="str">
            <v>Professional Services</v>
          </cell>
        </row>
        <row r="91">
          <cell r="A91" t="str">
            <v>Jan-20</v>
          </cell>
        </row>
        <row r="92">
          <cell r="A92" t="str">
            <v>Feb-20</v>
          </cell>
        </row>
        <row r="93">
          <cell r="A93" t="str">
            <v>Mar-20</v>
          </cell>
        </row>
        <row r="94">
          <cell r="A94" t="str">
            <v>Apr-20</v>
          </cell>
        </row>
        <row r="95">
          <cell r="A95" t="str">
            <v>May-20</v>
          </cell>
        </row>
        <row r="96">
          <cell r="A96" t="str">
            <v>Jun-20</v>
          </cell>
        </row>
        <row r="97">
          <cell r="A97" t="str">
            <v>Jul-20</v>
          </cell>
        </row>
        <row r="98">
          <cell r="A98" t="str">
            <v>Aug-20</v>
          </cell>
        </row>
        <row r="99">
          <cell r="A99" t="str">
            <v>Sep-20</v>
          </cell>
        </row>
        <row r="100">
          <cell r="A100" t="str">
            <v>Oct-20</v>
          </cell>
        </row>
        <row r="101">
          <cell r="A101" t="str">
            <v>Nov-20</v>
          </cell>
        </row>
        <row r="102">
          <cell r="A102" t="str">
            <v>Dec-20</v>
          </cell>
        </row>
        <row r="103">
          <cell r="A103" t="str">
            <v>Jan-21</v>
          </cell>
        </row>
        <row r="104">
          <cell r="A104" t="str">
            <v>Feb-21</v>
          </cell>
        </row>
        <row r="105">
          <cell r="A105" t="str">
            <v>Mar-21</v>
          </cell>
        </row>
        <row r="106">
          <cell r="A106" t="str">
            <v>Apr-21</v>
          </cell>
        </row>
        <row r="107">
          <cell r="A107" t="str">
            <v>May-21</v>
          </cell>
        </row>
        <row r="108">
          <cell r="A108" t="str">
            <v>Jun-21</v>
          </cell>
        </row>
        <row r="109">
          <cell r="A109" t="str">
            <v>Jul-21</v>
          </cell>
        </row>
        <row r="110">
          <cell r="A110" t="str">
            <v>Aug-21</v>
          </cell>
        </row>
        <row r="111">
          <cell r="A111" t="str">
            <v>Sep-21</v>
          </cell>
        </row>
        <row r="112">
          <cell r="A112" t="str">
            <v>Oct-21</v>
          </cell>
        </row>
        <row r="113">
          <cell r="A113" t="str">
            <v>Nov-21</v>
          </cell>
        </row>
        <row r="114">
          <cell r="A114" t="str">
            <v>Dec-21</v>
          </cell>
        </row>
        <row r="115">
          <cell r="A115" t="str">
            <v>Jan-22</v>
          </cell>
        </row>
        <row r="116">
          <cell r="A116" t="str">
            <v>Feb-22</v>
          </cell>
        </row>
        <row r="117">
          <cell r="A117" t="str">
            <v>Mar-22</v>
          </cell>
        </row>
        <row r="118">
          <cell r="A118" t="str">
            <v>Apr-22</v>
          </cell>
        </row>
        <row r="119">
          <cell r="A119" t="str">
            <v>May-22</v>
          </cell>
        </row>
        <row r="120">
          <cell r="A120" t="str">
            <v>Jun-22</v>
          </cell>
        </row>
        <row r="121">
          <cell r="A121" t="str">
            <v>Jul-22</v>
          </cell>
        </row>
        <row r="122">
          <cell r="A122" t="str">
            <v>Aug-22</v>
          </cell>
        </row>
        <row r="123">
          <cell r="A123" t="str">
            <v>Sep-22</v>
          </cell>
        </row>
        <row r="124">
          <cell r="A124" t="str">
            <v>Oct-22</v>
          </cell>
        </row>
        <row r="125">
          <cell r="A125" t="str">
            <v>Nov-22</v>
          </cell>
        </row>
        <row r="126">
          <cell r="A126" t="str">
            <v>Dec-22</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000087"/>
      </a:accent1>
      <a:accent2>
        <a:srgbClr val="F6D216"/>
      </a:accent2>
      <a:accent3>
        <a:srgbClr val="61BFB9"/>
      </a:accent3>
      <a:accent4>
        <a:srgbClr val="000087"/>
      </a:accent4>
      <a:accent5>
        <a:srgbClr val="F6D216"/>
      </a:accent5>
      <a:accent6>
        <a:srgbClr val="61BFB9"/>
      </a:accent6>
      <a:hlink>
        <a:srgbClr val="000087"/>
      </a:hlink>
      <a:folHlink>
        <a:srgbClr val="61BFB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169"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47A60CD2-E6CF-E842-AACF-18393671A803}">
  <we:reference id="wa200000513" version="1.0.0.0" store="en-US" storeType="OMEX"/>
  <we:alternateReferences>
    <we:reference id="WA200000513"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E477-35A7-48F5-8FD6-12279DD61B28}">
  <dimension ref="B2:V44"/>
  <sheetViews>
    <sheetView tabSelected="1" zoomScaleNormal="100" workbookViewId="0"/>
  </sheetViews>
  <sheetFormatPr baseColWidth="10" defaultColWidth="9.5" defaultRowHeight="14" x14ac:dyDescent="0.15"/>
  <cols>
    <col min="1" max="1" width="2.83203125" style="82" customWidth="1"/>
    <col min="2" max="2" width="4.6640625" style="82" customWidth="1"/>
    <col min="3" max="3" width="17.33203125" style="82" customWidth="1"/>
    <col min="4" max="4" width="9.5" style="82"/>
    <col min="5" max="10" width="9.5" style="91"/>
    <col min="11" max="16384" width="9.5" style="82"/>
  </cols>
  <sheetData>
    <row r="2" spans="2:10" ht="20" x14ac:dyDescent="0.2">
      <c r="B2" s="81"/>
    </row>
    <row r="3" spans="2:10" s="83" customFormat="1" ht="23" x14ac:dyDescent="0.25">
      <c r="B3" s="100" t="s">
        <v>320</v>
      </c>
      <c r="E3" s="92"/>
      <c r="F3" s="92"/>
      <c r="G3" s="92"/>
      <c r="H3" s="92"/>
      <c r="I3" s="92"/>
      <c r="J3" s="92"/>
    </row>
    <row r="6" spans="2:10" ht="20" x14ac:dyDescent="0.2">
      <c r="B6" s="454" t="s">
        <v>319</v>
      </c>
      <c r="C6" s="455"/>
      <c r="D6" s="455"/>
      <c r="E6" s="456"/>
      <c r="F6" s="456"/>
      <c r="G6" s="456"/>
      <c r="H6" s="456"/>
      <c r="I6" s="456"/>
      <c r="J6" s="456"/>
    </row>
    <row r="7" spans="2:10" ht="7" customHeight="1" x14ac:dyDescent="0.15">
      <c r="C7" s="84"/>
      <c r="D7" s="85"/>
      <c r="E7" s="93"/>
      <c r="F7" s="93"/>
      <c r="G7" s="93"/>
      <c r="H7" s="93"/>
      <c r="I7" s="93"/>
      <c r="J7" s="94"/>
    </row>
    <row r="8" spans="2:10" ht="16" customHeight="1" x14ac:dyDescent="0.15">
      <c r="C8" s="418" t="s">
        <v>321</v>
      </c>
      <c r="D8" s="410"/>
      <c r="E8" s="410"/>
      <c r="F8" s="410"/>
      <c r="G8" s="410"/>
      <c r="H8" s="410"/>
      <c r="I8" s="410"/>
      <c r="J8" s="411"/>
    </row>
    <row r="9" spans="2:10" x14ac:dyDescent="0.15">
      <c r="C9" s="418"/>
      <c r="D9" s="410"/>
      <c r="E9" s="410"/>
      <c r="F9" s="410"/>
      <c r="G9" s="410"/>
      <c r="H9" s="410"/>
      <c r="I9" s="410"/>
      <c r="J9" s="411"/>
    </row>
    <row r="10" spans="2:10" x14ac:dyDescent="0.15">
      <c r="C10" s="418"/>
      <c r="D10" s="410"/>
      <c r="E10" s="410"/>
      <c r="F10" s="410"/>
      <c r="G10" s="410"/>
      <c r="H10" s="410"/>
      <c r="I10" s="410"/>
      <c r="J10" s="411"/>
    </row>
    <row r="11" spans="2:10" x14ac:dyDescent="0.15">
      <c r="C11" s="418"/>
      <c r="D11" s="410"/>
      <c r="E11" s="410"/>
      <c r="F11" s="410"/>
      <c r="G11" s="410"/>
      <c r="H11" s="410"/>
      <c r="I11" s="410"/>
      <c r="J11" s="411"/>
    </row>
    <row r="12" spans="2:10" x14ac:dyDescent="0.15">
      <c r="C12" s="418"/>
      <c r="D12" s="410"/>
      <c r="E12" s="410"/>
      <c r="F12" s="410"/>
      <c r="G12" s="410"/>
      <c r="H12" s="410"/>
      <c r="I12" s="410"/>
      <c r="J12" s="411"/>
    </row>
    <row r="13" spans="2:10" x14ac:dyDescent="0.15">
      <c r="C13" s="418"/>
      <c r="D13" s="410"/>
      <c r="E13" s="410"/>
      <c r="F13" s="410"/>
      <c r="G13" s="410"/>
      <c r="H13" s="410"/>
      <c r="I13" s="410"/>
      <c r="J13" s="411"/>
    </row>
    <row r="14" spans="2:10" x14ac:dyDescent="0.15">
      <c r="C14" s="418"/>
      <c r="D14" s="410"/>
      <c r="E14" s="410"/>
      <c r="F14" s="410"/>
      <c r="G14" s="410"/>
      <c r="H14" s="410"/>
      <c r="I14" s="410"/>
      <c r="J14" s="411"/>
    </row>
    <row r="15" spans="2:10" x14ac:dyDescent="0.15">
      <c r="C15" s="418"/>
      <c r="D15" s="410"/>
      <c r="E15" s="410"/>
      <c r="F15" s="410"/>
      <c r="G15" s="410"/>
      <c r="H15" s="410"/>
      <c r="I15" s="410"/>
      <c r="J15" s="411"/>
    </row>
    <row r="16" spans="2:10" x14ac:dyDescent="0.15">
      <c r="C16" s="418"/>
      <c r="D16" s="410"/>
      <c r="E16" s="410"/>
      <c r="F16" s="410"/>
      <c r="G16" s="410"/>
      <c r="H16" s="410"/>
      <c r="I16" s="410"/>
      <c r="J16" s="411"/>
    </row>
    <row r="17" spans="2:22" x14ac:dyDescent="0.15">
      <c r="C17" s="419"/>
      <c r="D17" s="412"/>
      <c r="E17" s="412"/>
      <c r="F17" s="412"/>
      <c r="G17" s="412"/>
      <c r="H17" s="412"/>
      <c r="I17" s="412"/>
      <c r="J17" s="413"/>
    </row>
    <row r="19" spans="2:22" ht="20" x14ac:dyDescent="0.2">
      <c r="B19" s="454" t="s">
        <v>224</v>
      </c>
      <c r="C19" s="455"/>
      <c r="D19" s="455"/>
      <c r="E19" s="456"/>
      <c r="F19" s="456"/>
      <c r="G19" s="456"/>
      <c r="H19" s="456"/>
      <c r="I19" s="456"/>
      <c r="J19" s="456"/>
    </row>
    <row r="20" spans="2:22" s="86" customFormat="1" ht="18" customHeight="1" x14ac:dyDescent="0.2">
      <c r="C20" s="420" t="s">
        <v>303</v>
      </c>
      <c r="D20" s="423" t="s">
        <v>302</v>
      </c>
      <c r="E20" s="414" t="s">
        <v>322</v>
      </c>
      <c r="F20" s="414"/>
      <c r="G20" s="414"/>
      <c r="H20" s="414"/>
      <c r="I20" s="414"/>
      <c r="J20" s="415"/>
      <c r="K20" s="87"/>
      <c r="L20" s="87"/>
      <c r="M20" s="87"/>
      <c r="N20" s="87"/>
      <c r="O20" s="87"/>
      <c r="P20" s="87"/>
      <c r="Q20" s="87"/>
      <c r="R20" s="87"/>
      <c r="S20" s="87"/>
      <c r="T20" s="87"/>
      <c r="U20" s="87"/>
      <c r="V20" s="87"/>
    </row>
    <row r="21" spans="2:22" s="86" customFormat="1" ht="18" customHeight="1" x14ac:dyDescent="0.2">
      <c r="C21" s="420"/>
      <c r="D21" s="423"/>
      <c r="E21" s="414"/>
      <c r="F21" s="414"/>
      <c r="G21" s="414"/>
      <c r="H21" s="414"/>
      <c r="I21" s="414"/>
      <c r="J21" s="415"/>
      <c r="K21" s="87"/>
      <c r="L21" s="87"/>
    </row>
    <row r="22" spans="2:22" s="86" customFormat="1" ht="18" customHeight="1" x14ac:dyDescent="0.2">
      <c r="C22" s="421"/>
      <c r="D22" s="424"/>
      <c r="E22" s="416"/>
      <c r="F22" s="416"/>
      <c r="G22" s="416"/>
      <c r="H22" s="416"/>
      <c r="I22" s="416"/>
      <c r="J22" s="417"/>
      <c r="K22" s="87"/>
      <c r="L22" s="87"/>
    </row>
    <row r="23" spans="2:22" s="86" customFormat="1" ht="18" customHeight="1" x14ac:dyDescent="0.2">
      <c r="C23" s="420" t="s">
        <v>307</v>
      </c>
      <c r="D23" s="422" t="s">
        <v>304</v>
      </c>
      <c r="E23" s="414" t="s">
        <v>323</v>
      </c>
      <c r="F23" s="414"/>
      <c r="G23" s="414"/>
      <c r="H23" s="414"/>
      <c r="I23" s="414"/>
      <c r="J23" s="415"/>
      <c r="K23" s="87"/>
      <c r="L23" s="87"/>
      <c r="M23" s="87"/>
      <c r="N23" s="87"/>
      <c r="O23" s="87"/>
      <c r="P23" s="87"/>
      <c r="Q23" s="87"/>
      <c r="R23" s="87"/>
      <c r="S23" s="87"/>
      <c r="T23" s="87"/>
      <c r="U23" s="87"/>
      <c r="V23" s="87"/>
    </row>
    <row r="24" spans="2:22" s="86" customFormat="1" ht="18" customHeight="1" x14ac:dyDescent="0.2">
      <c r="C24" s="420"/>
      <c r="D24" s="423"/>
      <c r="E24" s="414"/>
      <c r="F24" s="414"/>
      <c r="G24" s="414"/>
      <c r="H24" s="414"/>
      <c r="I24" s="414"/>
      <c r="J24" s="415"/>
      <c r="K24" s="87"/>
      <c r="L24" s="87"/>
    </row>
    <row r="25" spans="2:22" s="86" customFormat="1" ht="18" customHeight="1" x14ac:dyDescent="0.2">
      <c r="C25" s="421"/>
      <c r="D25" s="424"/>
      <c r="E25" s="416"/>
      <c r="F25" s="416"/>
      <c r="G25" s="416"/>
      <c r="H25" s="416"/>
      <c r="I25" s="416"/>
      <c r="J25" s="417"/>
      <c r="K25" s="87"/>
      <c r="L25" s="87"/>
    </row>
    <row r="26" spans="2:22" s="86" customFormat="1" ht="18" customHeight="1" x14ac:dyDescent="0.2">
      <c r="C26" s="420" t="s">
        <v>308</v>
      </c>
      <c r="D26" s="422" t="s">
        <v>305</v>
      </c>
      <c r="E26" s="414" t="s">
        <v>309</v>
      </c>
      <c r="F26" s="414"/>
      <c r="G26" s="414"/>
      <c r="H26" s="414"/>
      <c r="I26" s="414"/>
      <c r="J26" s="415"/>
      <c r="K26" s="87"/>
      <c r="L26" s="87"/>
      <c r="M26" s="87"/>
      <c r="N26" s="87"/>
      <c r="O26" s="87"/>
      <c r="P26" s="87"/>
      <c r="Q26" s="87"/>
      <c r="R26" s="87"/>
      <c r="S26" s="87"/>
      <c r="T26" s="87"/>
      <c r="U26" s="87"/>
      <c r="V26" s="87"/>
    </row>
    <row r="27" spans="2:22" s="86" customFormat="1" ht="18" customHeight="1" x14ac:dyDescent="0.2">
      <c r="C27" s="420"/>
      <c r="D27" s="423"/>
      <c r="E27" s="414"/>
      <c r="F27" s="414"/>
      <c r="G27" s="414"/>
      <c r="H27" s="414"/>
      <c r="I27" s="414"/>
      <c r="J27" s="415"/>
      <c r="K27" s="87"/>
      <c r="L27" s="87"/>
    </row>
    <row r="28" spans="2:22" s="86" customFormat="1" ht="18" customHeight="1" x14ac:dyDescent="0.2">
      <c r="C28" s="421"/>
      <c r="D28" s="424"/>
      <c r="E28" s="416"/>
      <c r="F28" s="416"/>
      <c r="G28" s="416"/>
      <c r="H28" s="416"/>
      <c r="I28" s="416"/>
      <c r="J28" s="417"/>
      <c r="K28" s="87"/>
      <c r="L28" s="87"/>
    </row>
    <row r="29" spans="2:22" s="86" customFormat="1" ht="18" customHeight="1" x14ac:dyDescent="0.2">
      <c r="C29" s="420" t="s">
        <v>142</v>
      </c>
      <c r="D29" s="422" t="s">
        <v>306</v>
      </c>
      <c r="E29" s="414" t="s">
        <v>310</v>
      </c>
      <c r="F29" s="414"/>
      <c r="G29" s="414"/>
      <c r="H29" s="414"/>
      <c r="I29" s="414"/>
      <c r="J29" s="415"/>
      <c r="K29" s="87"/>
      <c r="L29" s="87"/>
      <c r="M29" s="87"/>
      <c r="N29" s="87"/>
      <c r="O29" s="87"/>
      <c r="P29" s="87"/>
      <c r="Q29" s="87"/>
      <c r="R29" s="87"/>
      <c r="S29" s="87"/>
      <c r="T29" s="87"/>
      <c r="U29" s="87"/>
      <c r="V29" s="87"/>
    </row>
    <row r="30" spans="2:22" s="86" customFormat="1" ht="18" customHeight="1" x14ac:dyDescent="0.2">
      <c r="C30" s="420"/>
      <c r="D30" s="423"/>
      <c r="E30" s="414"/>
      <c r="F30" s="414"/>
      <c r="G30" s="414"/>
      <c r="H30" s="414"/>
      <c r="I30" s="414"/>
      <c r="J30" s="415"/>
      <c r="K30" s="87"/>
      <c r="L30" s="87"/>
    </row>
    <row r="31" spans="2:22" s="86" customFormat="1" ht="18" customHeight="1" x14ac:dyDescent="0.2">
      <c r="C31" s="421"/>
      <c r="D31" s="424"/>
      <c r="E31" s="416"/>
      <c r="F31" s="416"/>
      <c r="G31" s="416"/>
      <c r="H31" s="416"/>
      <c r="I31" s="416"/>
      <c r="J31" s="417"/>
      <c r="K31" s="87"/>
      <c r="L31" s="87"/>
    </row>
    <row r="32" spans="2:22" ht="7" customHeight="1" x14ac:dyDescent="0.15">
      <c r="C32" s="88"/>
      <c r="D32" s="89"/>
      <c r="E32" s="95"/>
      <c r="F32" s="95"/>
      <c r="G32" s="95"/>
      <c r="H32" s="95"/>
      <c r="I32" s="95"/>
      <c r="J32" s="96"/>
    </row>
    <row r="34" spans="2:10" ht="20" x14ac:dyDescent="0.2">
      <c r="B34" s="454" t="s">
        <v>225</v>
      </c>
      <c r="C34" s="455"/>
      <c r="D34" s="455"/>
      <c r="E34" s="456"/>
      <c r="F34" s="456"/>
      <c r="G34" s="456"/>
      <c r="H34" s="456"/>
      <c r="I34" s="456"/>
      <c r="J34" s="456"/>
    </row>
    <row r="35" spans="2:10" ht="7" customHeight="1" x14ac:dyDescent="0.15">
      <c r="C35" s="84"/>
      <c r="D35" s="85"/>
      <c r="E35" s="93"/>
      <c r="F35" s="93"/>
      <c r="G35" s="93"/>
      <c r="H35" s="93"/>
      <c r="I35" s="93"/>
      <c r="J35" s="94"/>
    </row>
    <row r="36" spans="2:10" s="90" customFormat="1" ht="16" customHeight="1" x14ac:dyDescent="0.2">
      <c r="C36" s="406" t="s">
        <v>226</v>
      </c>
      <c r="D36" s="427" t="s">
        <v>227</v>
      </c>
      <c r="E36" s="410" t="s">
        <v>316</v>
      </c>
      <c r="F36" s="410"/>
      <c r="G36" s="410"/>
      <c r="H36" s="410"/>
      <c r="I36" s="410"/>
      <c r="J36" s="411"/>
    </row>
    <row r="37" spans="2:10" s="90" customFormat="1" x14ac:dyDescent="0.2">
      <c r="C37" s="407"/>
      <c r="D37" s="428"/>
      <c r="E37" s="412"/>
      <c r="F37" s="412"/>
      <c r="G37" s="412"/>
      <c r="H37" s="412"/>
      <c r="I37" s="412"/>
      <c r="J37" s="413"/>
    </row>
    <row r="38" spans="2:10" s="90" customFormat="1" x14ac:dyDescent="0.2">
      <c r="C38" s="99"/>
      <c r="D38" s="97"/>
      <c r="E38" s="97"/>
      <c r="F38" s="97"/>
      <c r="G38" s="97"/>
      <c r="H38" s="97"/>
      <c r="I38" s="97"/>
      <c r="J38" s="98"/>
    </row>
    <row r="39" spans="2:10" s="90" customFormat="1" x14ac:dyDescent="0.2">
      <c r="C39" s="406" t="s">
        <v>228</v>
      </c>
      <c r="D39" s="408" t="s">
        <v>227</v>
      </c>
      <c r="E39" s="410" t="s">
        <v>229</v>
      </c>
      <c r="F39" s="410"/>
      <c r="G39" s="410"/>
      <c r="H39" s="410"/>
      <c r="I39" s="410"/>
      <c r="J39" s="411"/>
    </row>
    <row r="40" spans="2:10" s="90" customFormat="1" x14ac:dyDescent="0.2">
      <c r="C40" s="407"/>
      <c r="D40" s="409"/>
      <c r="E40" s="412"/>
      <c r="F40" s="412"/>
      <c r="G40" s="412"/>
      <c r="H40" s="412"/>
      <c r="I40" s="412"/>
      <c r="J40" s="413"/>
    </row>
    <row r="41" spans="2:10" s="90" customFormat="1" x14ac:dyDescent="0.2">
      <c r="C41" s="99"/>
      <c r="D41" s="97"/>
      <c r="E41" s="97"/>
      <c r="F41" s="97"/>
      <c r="G41" s="97"/>
      <c r="H41" s="97"/>
      <c r="I41" s="97"/>
      <c r="J41" s="98"/>
    </row>
    <row r="42" spans="2:10" s="90" customFormat="1" x14ac:dyDescent="0.2">
      <c r="C42" s="406" t="s">
        <v>230</v>
      </c>
      <c r="D42" s="425" t="s">
        <v>227</v>
      </c>
      <c r="E42" s="410" t="s">
        <v>317</v>
      </c>
      <c r="F42" s="410"/>
      <c r="G42" s="410"/>
      <c r="H42" s="410"/>
      <c r="I42" s="410"/>
      <c r="J42" s="411"/>
    </row>
    <row r="43" spans="2:10" s="90" customFormat="1" x14ac:dyDescent="0.2">
      <c r="C43" s="407"/>
      <c r="D43" s="426"/>
      <c r="E43" s="412"/>
      <c r="F43" s="412"/>
      <c r="G43" s="412"/>
      <c r="H43" s="412"/>
      <c r="I43" s="412"/>
      <c r="J43" s="413"/>
    </row>
    <row r="44" spans="2:10" ht="7" customHeight="1" x14ac:dyDescent="0.15">
      <c r="C44" s="88"/>
      <c r="D44" s="89"/>
      <c r="E44" s="95"/>
      <c r="F44" s="95"/>
      <c r="G44" s="95"/>
      <c r="H44" s="95"/>
      <c r="I44" s="95"/>
      <c r="J44" s="96"/>
    </row>
  </sheetData>
  <mergeCells count="22">
    <mergeCell ref="C8:J17"/>
    <mergeCell ref="C23:C25"/>
    <mergeCell ref="D23:D25"/>
    <mergeCell ref="E23:J25"/>
    <mergeCell ref="C42:C43"/>
    <mergeCell ref="D42:D43"/>
    <mergeCell ref="E42:J43"/>
    <mergeCell ref="C20:C22"/>
    <mergeCell ref="D20:D22"/>
    <mergeCell ref="E20:J22"/>
    <mergeCell ref="C36:C37"/>
    <mergeCell ref="D36:D37"/>
    <mergeCell ref="C29:C31"/>
    <mergeCell ref="D29:D31"/>
    <mergeCell ref="E29:J31"/>
    <mergeCell ref="C26:C28"/>
    <mergeCell ref="C39:C40"/>
    <mergeCell ref="D39:D40"/>
    <mergeCell ref="E39:J40"/>
    <mergeCell ref="E26:J28"/>
    <mergeCell ref="E36:J37"/>
    <mergeCell ref="D26:D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1DF-1334-40ED-B59F-B04C14EF13AC}">
  <sheetPr>
    <tabColor rgb="FF002060"/>
  </sheetPr>
  <dimension ref="A1:Z94"/>
  <sheetViews>
    <sheetView showGridLines="0" zoomScale="110" zoomScaleNormal="110" workbookViewId="0"/>
  </sheetViews>
  <sheetFormatPr baseColWidth="10" defaultColWidth="12.1640625" defaultRowHeight="14" outlineLevelRow="1" x14ac:dyDescent="0.15"/>
  <cols>
    <col min="1" max="1" width="3.5" style="106" customWidth="1"/>
    <col min="2" max="2" width="3.33203125" style="106" customWidth="1"/>
    <col min="3" max="3" width="23" style="128" customWidth="1"/>
    <col min="4" max="4" width="1.83203125" style="128" customWidth="1"/>
    <col min="5" max="5" width="14" style="106" customWidth="1"/>
    <col min="6" max="6" width="16.1640625" style="106" customWidth="1"/>
    <col min="7" max="7" width="1.83203125" style="106" customWidth="1"/>
    <col min="8" max="8" width="12" style="106" bestFit="1" customWidth="1"/>
    <col min="9" max="9" width="8" style="106" customWidth="1"/>
    <col min="10" max="10" width="3.33203125" style="106" customWidth="1"/>
    <col min="11" max="11" width="5.1640625" style="106" customWidth="1"/>
    <col min="12" max="13" width="12.1640625" style="106"/>
    <col min="14" max="14" width="12.1640625" style="106" bestFit="1" customWidth="1"/>
    <col min="15" max="16384" width="12.1640625" style="106"/>
  </cols>
  <sheetData>
    <row r="1" spans="1:26" s="102" customFormat="1" ht="32" customHeight="1" x14ac:dyDescent="0.15">
      <c r="A1" s="129"/>
      <c r="B1" s="101" t="s">
        <v>318</v>
      </c>
      <c r="C1" s="130"/>
      <c r="D1" s="129"/>
      <c r="E1" s="129"/>
      <c r="F1" s="129"/>
      <c r="G1" s="129"/>
      <c r="H1" s="129"/>
      <c r="I1" s="129"/>
      <c r="J1" s="129"/>
      <c r="K1" s="129"/>
      <c r="L1" s="129"/>
      <c r="M1" s="129"/>
      <c r="N1" s="129"/>
      <c r="O1" s="129"/>
      <c r="P1" s="129"/>
      <c r="Q1" s="129"/>
      <c r="R1" s="129"/>
      <c r="S1" s="129"/>
      <c r="T1" s="129"/>
      <c r="U1" s="129"/>
      <c r="V1" s="129"/>
      <c r="W1" s="129"/>
      <c r="X1" s="129"/>
      <c r="Y1" s="129"/>
      <c r="Z1" s="131"/>
    </row>
    <row r="2" spans="1:26" ht="15" customHeight="1" x14ac:dyDescent="0.15">
      <c r="A2" s="105"/>
      <c r="B2" s="105"/>
      <c r="C2" s="112"/>
      <c r="D2" s="112"/>
      <c r="E2" s="105"/>
      <c r="F2" s="105"/>
      <c r="G2" s="105"/>
      <c r="H2" s="105"/>
      <c r="I2" s="105"/>
      <c r="J2" s="105"/>
      <c r="K2" s="105"/>
      <c r="L2" s="105"/>
      <c r="M2" s="105"/>
      <c r="N2" s="105"/>
      <c r="O2" s="105"/>
      <c r="P2" s="105"/>
      <c r="Q2" s="105"/>
      <c r="R2" s="105"/>
      <c r="S2" s="105"/>
      <c r="T2" s="105"/>
      <c r="U2" s="105"/>
      <c r="V2" s="105"/>
      <c r="W2" s="105"/>
      <c r="X2" s="105"/>
    </row>
    <row r="3" spans="1:26" x14ac:dyDescent="0.15">
      <c r="A3" s="105"/>
      <c r="B3" s="105"/>
      <c r="C3" s="144" t="s">
        <v>137</v>
      </c>
      <c r="D3" s="144"/>
      <c r="E3" s="429" t="s">
        <v>324</v>
      </c>
      <c r="F3" s="429"/>
      <c r="G3" s="144"/>
      <c r="H3" s="429" t="s">
        <v>211</v>
      </c>
      <c r="I3" s="429"/>
      <c r="J3" s="105"/>
      <c r="K3" s="105"/>
      <c r="L3" s="105"/>
      <c r="M3" s="105"/>
      <c r="N3" s="105"/>
      <c r="O3" s="105"/>
      <c r="P3" s="105"/>
      <c r="Q3" s="105"/>
      <c r="R3" s="105"/>
      <c r="S3" s="105"/>
      <c r="T3" s="105"/>
      <c r="U3" s="105"/>
      <c r="V3" s="105"/>
      <c r="W3" s="105"/>
      <c r="X3" s="105"/>
    </row>
    <row r="4" spans="1:26" ht="8" customHeight="1" x14ac:dyDescent="0.15">
      <c r="A4" s="105"/>
      <c r="B4" s="105"/>
      <c r="C4" s="104"/>
      <c r="D4" s="107"/>
      <c r="E4" s="108"/>
      <c r="F4" s="103"/>
      <c r="G4" s="108"/>
      <c r="H4" s="103"/>
      <c r="I4" s="103"/>
      <c r="J4" s="105"/>
      <c r="K4" s="105"/>
      <c r="L4" s="105"/>
      <c r="M4" s="105"/>
      <c r="N4" s="105"/>
      <c r="O4" s="105"/>
      <c r="P4" s="105"/>
      <c r="Q4" s="105"/>
      <c r="R4" s="105"/>
      <c r="S4" s="105"/>
      <c r="T4" s="105"/>
      <c r="U4" s="105"/>
      <c r="V4" s="105"/>
      <c r="W4" s="105"/>
      <c r="X4" s="105"/>
    </row>
    <row r="5" spans="1:26" x14ac:dyDescent="0.15">
      <c r="A5" s="105"/>
      <c r="B5" s="105"/>
      <c r="C5" s="109" t="s">
        <v>14</v>
      </c>
      <c r="D5" s="110"/>
      <c r="E5" s="430">
        <v>2023</v>
      </c>
      <c r="F5" s="431"/>
      <c r="G5" s="111"/>
      <c r="H5" s="430" t="s">
        <v>29</v>
      </c>
      <c r="I5" s="431"/>
      <c r="J5" s="105"/>
      <c r="K5" s="105"/>
      <c r="L5" s="105"/>
      <c r="M5" s="105"/>
      <c r="N5" s="105"/>
      <c r="O5" s="105"/>
      <c r="P5" s="105"/>
      <c r="Q5" s="105"/>
      <c r="R5" s="105"/>
      <c r="S5" s="105"/>
      <c r="T5" s="105"/>
      <c r="U5" s="105"/>
      <c r="V5" s="105"/>
      <c r="W5" s="105"/>
      <c r="X5" s="105"/>
    </row>
    <row r="6" spans="1:26" ht="8" customHeight="1" x14ac:dyDescent="0.15">
      <c r="A6" s="105"/>
      <c r="B6" s="134"/>
      <c r="C6" s="112"/>
      <c r="D6" s="132"/>
      <c r="E6" s="132"/>
      <c r="F6" s="133"/>
      <c r="G6" s="105"/>
      <c r="H6" s="105"/>
      <c r="I6" s="105"/>
      <c r="J6" s="105"/>
      <c r="K6" s="105"/>
      <c r="L6" s="105"/>
      <c r="M6" s="105"/>
      <c r="N6" s="105"/>
      <c r="O6" s="105"/>
      <c r="P6" s="105"/>
      <c r="Q6" s="105"/>
      <c r="R6" s="105"/>
      <c r="S6" s="105"/>
      <c r="T6" s="105"/>
      <c r="U6" s="105"/>
      <c r="V6" s="105"/>
      <c r="W6" s="105"/>
      <c r="X6" s="105"/>
    </row>
    <row r="7" spans="1:26" ht="15" thickBot="1" x14ac:dyDescent="0.2">
      <c r="A7" s="105"/>
      <c r="B7" s="105"/>
      <c r="C7" s="112"/>
      <c r="D7" s="132"/>
      <c r="E7" s="132"/>
      <c r="F7" s="133"/>
      <c r="G7" s="105"/>
      <c r="H7" s="105"/>
      <c r="I7" s="105"/>
      <c r="J7" s="105"/>
      <c r="K7" s="105"/>
      <c r="L7" s="105"/>
      <c r="M7" s="105"/>
      <c r="N7" s="105"/>
      <c r="O7" s="105"/>
      <c r="P7" s="105"/>
      <c r="Q7" s="105"/>
      <c r="R7" s="105"/>
      <c r="S7" s="105"/>
      <c r="T7" s="105"/>
      <c r="U7" s="105"/>
      <c r="V7" s="105"/>
      <c r="W7" s="105"/>
      <c r="X7" s="105"/>
    </row>
    <row r="8" spans="1:26" s="117" customFormat="1" x14ac:dyDescent="0.2">
      <c r="A8" s="116"/>
      <c r="B8" s="135"/>
      <c r="C8" s="113"/>
      <c r="D8" s="113"/>
      <c r="E8" s="436"/>
      <c r="F8" s="436"/>
      <c r="G8" s="114"/>
      <c r="H8" s="436"/>
      <c r="I8" s="436"/>
      <c r="J8" s="115"/>
      <c r="K8" s="116"/>
      <c r="L8" s="116"/>
      <c r="M8" s="116"/>
      <c r="N8" s="116"/>
      <c r="O8" s="116"/>
      <c r="P8" s="116"/>
      <c r="Q8" s="116"/>
      <c r="R8" s="116"/>
      <c r="S8" s="116"/>
      <c r="T8" s="116"/>
      <c r="U8" s="116"/>
      <c r="V8" s="116"/>
      <c r="W8" s="116"/>
      <c r="X8" s="116"/>
    </row>
    <row r="9" spans="1:26" s="117" customFormat="1" ht="11.25" customHeight="1" x14ac:dyDescent="0.2">
      <c r="A9" s="116"/>
      <c r="B9" s="457"/>
      <c r="C9" s="458"/>
      <c r="D9" s="458"/>
      <c r="E9" s="459"/>
      <c r="F9" s="459"/>
      <c r="G9" s="459"/>
      <c r="H9" s="459"/>
      <c r="I9" s="459"/>
      <c r="J9" s="460"/>
      <c r="K9" s="116"/>
      <c r="L9" s="116"/>
      <c r="M9" s="116" t="s">
        <v>311</v>
      </c>
      <c r="N9" s="116"/>
      <c r="O9" s="116"/>
      <c r="P9" s="116"/>
      <c r="Q9" s="116"/>
      <c r="R9" s="116"/>
      <c r="S9" s="116"/>
      <c r="T9" s="116"/>
      <c r="U9" s="116"/>
      <c r="V9" s="116"/>
      <c r="W9" s="116"/>
      <c r="X9" s="116"/>
    </row>
    <row r="10" spans="1:26" x14ac:dyDescent="0.15">
      <c r="A10" s="118"/>
      <c r="B10" s="461"/>
      <c r="C10" s="432" t="s">
        <v>219</v>
      </c>
      <c r="D10" s="145"/>
      <c r="E10" s="146" t="s">
        <v>0</v>
      </c>
      <c r="F10" s="147" t="str">
        <f>$C$5</f>
        <v>Budget</v>
      </c>
      <c r="G10" s="148"/>
      <c r="H10" s="434"/>
      <c r="I10" s="435"/>
      <c r="J10" s="468"/>
      <c r="K10" s="105"/>
      <c r="L10" s="105"/>
      <c r="M10" s="136" t="str">
        <f>E10</f>
        <v>Actuals</v>
      </c>
      <c r="N10" s="137">
        <f>E22</f>
        <v>3340924.8200000003</v>
      </c>
      <c r="O10" s="105"/>
      <c r="P10" s="105"/>
      <c r="Q10" s="105"/>
      <c r="R10" s="105"/>
      <c r="S10" s="105"/>
      <c r="T10" s="105"/>
      <c r="U10" s="105"/>
      <c r="V10" s="105"/>
      <c r="W10" s="105"/>
      <c r="X10" s="105"/>
    </row>
    <row r="11" spans="1:26" x14ac:dyDescent="0.15">
      <c r="A11" s="118"/>
      <c r="B11" s="461"/>
      <c r="C11" s="433"/>
      <c r="D11" s="149"/>
      <c r="E11" s="403">
        <f>E5-1</f>
        <v>2022</v>
      </c>
      <c r="F11" s="403">
        <f>E5</f>
        <v>2023</v>
      </c>
      <c r="G11" s="150"/>
      <c r="H11" s="150" t="s">
        <v>150</v>
      </c>
      <c r="I11" s="151" t="s">
        <v>151</v>
      </c>
      <c r="J11" s="468"/>
      <c r="K11" s="105"/>
      <c r="L11" s="105"/>
      <c r="M11" s="138" t="s">
        <v>216</v>
      </c>
      <c r="N11" s="137">
        <f>H13</f>
        <v>249207.1098199999</v>
      </c>
      <c r="O11" s="105"/>
      <c r="P11" s="105"/>
      <c r="Q11" s="105"/>
      <c r="R11" s="105"/>
      <c r="S11" s="105"/>
      <c r="T11" s="105"/>
      <c r="U11" s="105"/>
      <c r="V11" s="105"/>
      <c r="W11" s="105"/>
      <c r="X11" s="105"/>
    </row>
    <row r="12" spans="1:26" ht="11.25" customHeight="1" x14ac:dyDescent="0.15">
      <c r="A12" s="118"/>
      <c r="B12" s="461"/>
      <c r="C12" s="462"/>
      <c r="D12" s="463"/>
      <c r="E12" s="464"/>
      <c r="F12" s="464"/>
      <c r="G12" s="465"/>
      <c r="H12" s="466"/>
      <c r="I12" s="467"/>
      <c r="J12" s="468"/>
      <c r="K12" s="105"/>
      <c r="L12" s="105"/>
      <c r="M12" s="138" t="s">
        <v>218</v>
      </c>
      <c r="N12" s="137">
        <f>H18</f>
        <v>-3100</v>
      </c>
      <c r="O12" s="105"/>
      <c r="P12" s="105"/>
      <c r="Q12" s="105"/>
      <c r="R12" s="105"/>
      <c r="S12" s="105"/>
      <c r="T12" s="105"/>
      <c r="U12" s="105"/>
      <c r="V12" s="105"/>
      <c r="W12" s="105"/>
      <c r="X12" s="105"/>
    </row>
    <row r="13" spans="1:26" ht="17.25" customHeight="1" x14ac:dyDescent="0.15">
      <c r="A13" s="105"/>
      <c r="B13" s="469"/>
      <c r="C13" s="152" t="s">
        <v>209</v>
      </c>
      <c r="D13" s="153" t="str">
        <f t="shared" ref="D13:D22" si="0">$H$5</f>
        <v>Sales</v>
      </c>
      <c r="E13" s="154">
        <f>SUM(E14:E17)</f>
        <v>1701174.82</v>
      </c>
      <c r="F13" s="154">
        <f>SUM(F14:F17)</f>
        <v>1950381.92982</v>
      </c>
      <c r="G13" s="155"/>
      <c r="H13" s="155">
        <f t="shared" ref="H13:H21" si="1">F13-E13</f>
        <v>249207.1098199999</v>
      </c>
      <c r="I13" s="156">
        <f t="shared" ref="I13:I21" si="2">IFERROR(H13/F13,0)</f>
        <v>0.12777349195549567</v>
      </c>
      <c r="J13" s="468"/>
      <c r="K13" s="105"/>
      <c r="L13" s="105"/>
      <c r="M13" s="138" t="s">
        <v>220</v>
      </c>
      <c r="N13" s="137">
        <f>H19</f>
        <v>-16000</v>
      </c>
      <c r="O13" s="105"/>
      <c r="P13" s="105"/>
      <c r="Q13" s="105"/>
      <c r="R13" s="105"/>
      <c r="S13" s="105"/>
      <c r="T13" s="105"/>
      <c r="U13" s="105"/>
      <c r="V13" s="105"/>
      <c r="W13" s="105"/>
      <c r="X13" s="105"/>
    </row>
    <row r="14" spans="1:26" s="120" customFormat="1" outlineLevel="1" x14ac:dyDescent="0.15">
      <c r="A14" s="119"/>
      <c r="B14" s="470"/>
      <c r="C14" s="157" t="s">
        <v>138</v>
      </c>
      <c r="D14" s="158" t="str">
        <f t="shared" si="0"/>
        <v>Sales</v>
      </c>
      <c r="E14" s="159">
        <v>1528613.82</v>
      </c>
      <c r="F14" s="159">
        <f>'OpEx Plan'!AH16</f>
        <v>1765844.22</v>
      </c>
      <c r="G14" s="160"/>
      <c r="H14" s="160">
        <f t="shared" si="1"/>
        <v>237230.39999999991</v>
      </c>
      <c r="I14" s="161">
        <f t="shared" si="2"/>
        <v>0.13434390039230068</v>
      </c>
      <c r="J14" s="471"/>
      <c r="K14" s="119"/>
      <c r="L14" s="119"/>
      <c r="M14" s="138" t="s">
        <v>221</v>
      </c>
      <c r="N14" s="137">
        <f>H20</f>
        <v>900</v>
      </c>
      <c r="O14" s="119"/>
      <c r="P14" s="119"/>
      <c r="Q14" s="119"/>
      <c r="R14" s="119"/>
      <c r="S14" s="119"/>
      <c r="T14" s="119"/>
      <c r="U14" s="119"/>
      <c r="V14" s="119"/>
      <c r="W14" s="119"/>
      <c r="X14" s="119"/>
    </row>
    <row r="15" spans="1:26" s="120" customFormat="1" ht="15" customHeight="1" outlineLevel="1" x14ac:dyDescent="0.15">
      <c r="A15" s="119"/>
      <c r="B15" s="470"/>
      <c r="C15" s="157" t="s">
        <v>139</v>
      </c>
      <c r="D15" s="158" t="str">
        <f t="shared" si="0"/>
        <v>Sales</v>
      </c>
      <c r="E15" s="159">
        <v>73907</v>
      </c>
      <c r="F15" s="159">
        <f>'OpEx Plan'!AH17</f>
        <v>79218.883619999979</v>
      </c>
      <c r="G15" s="160"/>
      <c r="H15" s="160">
        <f>F15-E15</f>
        <v>5311.8836199999787</v>
      </c>
      <c r="I15" s="161">
        <f t="shared" si="2"/>
        <v>6.7053250150307789E-2</v>
      </c>
      <c r="J15" s="471"/>
      <c r="K15" s="119"/>
      <c r="L15" s="119"/>
      <c r="M15" s="138" t="s">
        <v>222</v>
      </c>
      <c r="N15" s="137">
        <f>H21</f>
        <v>-2750</v>
      </c>
      <c r="O15" s="119"/>
      <c r="P15" s="119"/>
      <c r="Q15" s="119"/>
      <c r="R15" s="119"/>
      <c r="S15" s="119"/>
      <c r="T15" s="119"/>
      <c r="U15" s="119"/>
      <c r="V15" s="119"/>
      <c r="W15" s="119"/>
      <c r="X15" s="119"/>
    </row>
    <row r="16" spans="1:26" s="120" customFormat="1" ht="15" customHeight="1" outlineLevel="1" x14ac:dyDescent="0.15">
      <c r="A16" s="119"/>
      <c r="B16" s="470"/>
      <c r="C16" s="157" t="s">
        <v>140</v>
      </c>
      <c r="D16" s="158" t="str">
        <f t="shared" si="0"/>
        <v>Sales</v>
      </c>
      <c r="E16" s="159">
        <v>98654</v>
      </c>
      <c r="F16" s="159">
        <f>'OpEx Plan'!AH18</f>
        <v>105318.82620000001</v>
      </c>
      <c r="G16" s="162"/>
      <c r="H16" s="160">
        <f t="shared" si="1"/>
        <v>6664.8262000000104</v>
      </c>
      <c r="I16" s="161">
        <f t="shared" si="2"/>
        <v>6.3282382081846722E-2</v>
      </c>
      <c r="J16" s="471"/>
      <c r="K16" s="119"/>
      <c r="L16" s="119"/>
      <c r="M16" s="138" t="s">
        <v>212</v>
      </c>
      <c r="N16" s="137">
        <f>F22</f>
        <v>3569181.9298200002</v>
      </c>
      <c r="O16" s="119"/>
      <c r="P16" s="119"/>
      <c r="Q16" s="119"/>
      <c r="R16" s="119"/>
      <c r="S16" s="119"/>
      <c r="T16" s="119"/>
      <c r="U16" s="119"/>
      <c r="V16" s="119"/>
      <c r="W16" s="119"/>
      <c r="X16" s="119"/>
    </row>
    <row r="17" spans="1:24" s="120" customFormat="1" outlineLevel="1" x14ac:dyDescent="0.15">
      <c r="A17" s="119"/>
      <c r="B17" s="470"/>
      <c r="C17" s="163" t="s">
        <v>141</v>
      </c>
      <c r="D17" s="164" t="str">
        <f t="shared" si="0"/>
        <v>Sales</v>
      </c>
      <c r="E17" s="165">
        <v>0</v>
      </c>
      <c r="F17" s="165">
        <v>0</v>
      </c>
      <c r="G17" s="162"/>
      <c r="H17" s="160">
        <f t="shared" si="1"/>
        <v>0</v>
      </c>
      <c r="I17" s="161">
        <f t="shared" si="2"/>
        <v>0</v>
      </c>
      <c r="J17" s="471"/>
      <c r="K17" s="119"/>
      <c r="L17" s="119"/>
      <c r="M17" s="105"/>
      <c r="N17" s="105"/>
      <c r="O17" s="105"/>
      <c r="P17" s="119"/>
      <c r="Q17" s="119"/>
      <c r="R17" s="119"/>
      <c r="S17" s="119"/>
      <c r="T17" s="119"/>
      <c r="U17" s="119"/>
      <c r="V17" s="119"/>
      <c r="W17" s="119"/>
      <c r="X17" s="119"/>
    </row>
    <row r="18" spans="1:24" x14ac:dyDescent="0.15">
      <c r="A18" s="105"/>
      <c r="B18" s="469"/>
      <c r="C18" s="166" t="s">
        <v>142</v>
      </c>
      <c r="D18" s="167" t="str">
        <f t="shared" si="0"/>
        <v>Sales</v>
      </c>
      <c r="E18" s="168">
        <v>1000000</v>
      </c>
      <c r="F18" s="168">
        <f>'OpEx Plan'!AH19</f>
        <v>996900</v>
      </c>
      <c r="G18" s="169"/>
      <c r="H18" s="168">
        <f t="shared" si="1"/>
        <v>-3100</v>
      </c>
      <c r="I18" s="170">
        <f t="shared" si="2"/>
        <v>-3.109639883639282E-3</v>
      </c>
      <c r="J18" s="468"/>
      <c r="K18" s="105"/>
      <c r="L18" s="105"/>
      <c r="M18" s="105"/>
      <c r="N18" s="105"/>
      <c r="O18" s="105"/>
      <c r="P18" s="105"/>
      <c r="Q18" s="105"/>
      <c r="R18" s="105"/>
      <c r="S18" s="105"/>
      <c r="T18" s="105"/>
      <c r="U18" s="105"/>
      <c r="V18" s="105"/>
      <c r="W18" s="105"/>
      <c r="X18" s="105"/>
    </row>
    <row r="19" spans="1:24" ht="15" customHeight="1" x14ac:dyDescent="0.15">
      <c r="A19" s="105"/>
      <c r="B19" s="469"/>
      <c r="C19" s="166" t="s">
        <v>143</v>
      </c>
      <c r="D19" s="167" t="str">
        <f t="shared" si="0"/>
        <v>Sales</v>
      </c>
      <c r="E19" s="168">
        <v>625000</v>
      </c>
      <c r="F19" s="168">
        <f>'OpEx Plan'!AH20</f>
        <v>609000</v>
      </c>
      <c r="G19" s="169"/>
      <c r="H19" s="168">
        <f t="shared" si="1"/>
        <v>-16000</v>
      </c>
      <c r="I19" s="170">
        <f t="shared" si="2"/>
        <v>-2.6272577996715927E-2</v>
      </c>
      <c r="J19" s="468"/>
      <c r="K19" s="105"/>
      <c r="L19" s="105"/>
      <c r="M19" s="105"/>
      <c r="N19" s="105"/>
      <c r="O19" s="105"/>
      <c r="P19" s="105"/>
      <c r="Q19" s="105"/>
      <c r="R19" s="105"/>
      <c r="S19" s="105"/>
      <c r="T19" s="105"/>
      <c r="U19" s="105"/>
      <c r="V19" s="105"/>
      <c r="W19" s="105"/>
      <c r="X19" s="105"/>
    </row>
    <row r="20" spans="1:24" ht="15" customHeight="1" x14ac:dyDescent="0.15">
      <c r="A20" s="105"/>
      <c r="B20" s="469"/>
      <c r="C20" s="166" t="s">
        <v>144</v>
      </c>
      <c r="D20" s="167" t="str">
        <f t="shared" si="0"/>
        <v>Sales</v>
      </c>
      <c r="E20" s="168">
        <v>1500</v>
      </c>
      <c r="F20" s="168">
        <f>'OpEx Plan'!AH21</f>
        <v>2400</v>
      </c>
      <c r="G20" s="169"/>
      <c r="H20" s="168">
        <f t="shared" si="1"/>
        <v>900</v>
      </c>
      <c r="I20" s="170">
        <f t="shared" si="2"/>
        <v>0.375</v>
      </c>
      <c r="J20" s="468"/>
      <c r="K20" s="105"/>
      <c r="L20" s="105"/>
      <c r="M20" s="105"/>
      <c r="N20" s="105"/>
      <c r="O20" s="105"/>
      <c r="P20" s="105"/>
      <c r="Q20" s="105"/>
      <c r="R20" s="105"/>
      <c r="S20" s="105"/>
      <c r="T20" s="105"/>
      <c r="U20" s="105"/>
      <c r="V20" s="105"/>
      <c r="W20" s="105"/>
      <c r="X20" s="105"/>
    </row>
    <row r="21" spans="1:24" x14ac:dyDescent="0.15">
      <c r="A21" s="105"/>
      <c r="B21" s="469"/>
      <c r="C21" s="166" t="s">
        <v>145</v>
      </c>
      <c r="D21" s="167" t="str">
        <f t="shared" si="0"/>
        <v>Sales</v>
      </c>
      <c r="E21" s="168">
        <v>13250</v>
      </c>
      <c r="F21" s="168">
        <f>'OpEx Plan'!AH22</f>
        <v>10500</v>
      </c>
      <c r="G21" s="169"/>
      <c r="H21" s="168">
        <f t="shared" si="1"/>
        <v>-2750</v>
      </c>
      <c r="I21" s="170">
        <f t="shared" si="2"/>
        <v>-0.26190476190476192</v>
      </c>
      <c r="J21" s="468"/>
      <c r="K21" s="105"/>
      <c r="L21" s="105"/>
      <c r="M21" s="105"/>
      <c r="N21" s="105"/>
      <c r="O21" s="105"/>
      <c r="P21" s="105"/>
      <c r="Q21" s="105"/>
      <c r="R21" s="105"/>
      <c r="S21" s="105"/>
      <c r="T21" s="105"/>
      <c r="U21" s="105"/>
      <c r="V21" s="105"/>
      <c r="W21" s="105"/>
      <c r="X21" s="105"/>
    </row>
    <row r="22" spans="1:24" s="122" customFormat="1" x14ac:dyDescent="0.15">
      <c r="A22" s="105"/>
      <c r="B22" s="469"/>
      <c r="C22" s="171" t="s">
        <v>27</v>
      </c>
      <c r="D22" s="172" t="str">
        <f t="shared" si="0"/>
        <v>Sales</v>
      </c>
      <c r="E22" s="173">
        <f>SUM(E13,E18:E21)</f>
        <v>3340924.8200000003</v>
      </c>
      <c r="F22" s="173">
        <f>SUM(F13,F18:F21)</f>
        <v>3569181.9298200002</v>
      </c>
      <c r="G22" s="173"/>
      <c r="H22" s="173">
        <f>F22-E22</f>
        <v>228257.1098199999</v>
      </c>
      <c r="I22" s="174">
        <f>IFERROR(H22/F22,0)</f>
        <v>6.3952220511076963E-2</v>
      </c>
      <c r="J22" s="472"/>
      <c r="K22" s="121"/>
      <c r="L22" s="121"/>
      <c r="M22" s="105"/>
      <c r="N22" s="105"/>
      <c r="O22" s="105"/>
      <c r="P22" s="121"/>
      <c r="Q22" s="121"/>
      <c r="R22" s="121"/>
      <c r="S22" s="121"/>
      <c r="T22" s="121"/>
      <c r="U22" s="121"/>
      <c r="V22" s="121"/>
      <c r="W22" s="121"/>
      <c r="X22" s="121"/>
    </row>
    <row r="23" spans="1:24" ht="11.25" customHeight="1" x14ac:dyDescent="0.15">
      <c r="A23" s="105"/>
      <c r="B23" s="469"/>
      <c r="C23" s="473"/>
      <c r="D23" s="474"/>
      <c r="E23" s="475"/>
      <c r="F23" s="475"/>
      <c r="G23" s="476"/>
      <c r="H23" s="475"/>
      <c r="I23" s="477"/>
      <c r="J23" s="468"/>
      <c r="K23" s="105"/>
      <c r="L23" s="105"/>
      <c r="M23" s="105"/>
      <c r="N23" s="105"/>
      <c r="O23" s="105"/>
      <c r="P23" s="105"/>
      <c r="Q23" s="105"/>
      <c r="R23" s="105"/>
      <c r="S23" s="105"/>
      <c r="T23" s="105"/>
      <c r="U23" s="105"/>
      <c r="V23" s="105"/>
      <c r="W23" s="105"/>
      <c r="X23" s="105"/>
    </row>
    <row r="24" spans="1:24" x14ac:dyDescent="0.15">
      <c r="A24" s="105"/>
      <c r="B24" s="469"/>
      <c r="C24" s="175" t="s">
        <v>210</v>
      </c>
      <c r="D24" s="176" t="str">
        <f>$H$5</f>
        <v>Sales</v>
      </c>
      <c r="E24" s="177"/>
      <c r="F24" s="177"/>
      <c r="G24" s="177"/>
      <c r="H24" s="177"/>
      <c r="I24" s="178"/>
      <c r="J24" s="468"/>
      <c r="K24" s="105"/>
      <c r="L24" s="105"/>
      <c r="M24" s="105"/>
      <c r="N24" s="105"/>
      <c r="O24" s="105"/>
      <c r="P24" s="105"/>
      <c r="Q24" s="105"/>
      <c r="R24" s="105"/>
      <c r="S24" s="105"/>
      <c r="T24" s="105"/>
      <c r="U24" s="105"/>
      <c r="V24" s="105"/>
      <c r="W24" s="105"/>
      <c r="X24" s="105"/>
    </row>
    <row r="25" spans="1:24" x14ac:dyDescent="0.15">
      <c r="A25" s="105"/>
      <c r="B25" s="469"/>
      <c r="C25" s="179" t="s">
        <v>146</v>
      </c>
      <c r="D25" s="180" t="str">
        <f>$H$5</f>
        <v>Sales</v>
      </c>
      <c r="E25" s="181">
        <v>1528613.82</v>
      </c>
      <c r="F25" s="181">
        <f>SUM('1. Headcount'!$AL$18:$AL$27)</f>
        <v>1765844.2199999997</v>
      </c>
      <c r="G25" s="181"/>
      <c r="H25" s="181">
        <f>F25-E25</f>
        <v>237230.39999999967</v>
      </c>
      <c r="I25" s="182">
        <f>IFERROR(H25/F25,0)</f>
        <v>0.13434390039230057</v>
      </c>
      <c r="J25" s="468"/>
      <c r="K25" s="105"/>
      <c r="L25" s="105"/>
      <c r="M25" s="105"/>
      <c r="N25" s="105"/>
      <c r="O25" s="105"/>
      <c r="P25" s="105"/>
      <c r="Q25" s="105"/>
      <c r="R25" s="105"/>
      <c r="S25" s="105"/>
      <c r="T25" s="105"/>
      <c r="U25" s="105"/>
      <c r="V25" s="105"/>
      <c r="W25" s="105"/>
      <c r="X25" s="105"/>
    </row>
    <row r="26" spans="1:24" ht="15" customHeight="1" x14ac:dyDescent="0.15">
      <c r="A26" s="105"/>
      <c r="B26" s="469"/>
      <c r="C26" s="179" t="s">
        <v>184</v>
      </c>
      <c r="D26" s="180" t="str">
        <f>$H$5</f>
        <v>Sales</v>
      </c>
      <c r="E26" s="181">
        <v>73406.16</v>
      </c>
      <c r="F26" s="181">
        <f>SUM('1. Headcount'!$AY$18:$AY$27)</f>
        <v>78346.543619999997</v>
      </c>
      <c r="G26" s="181"/>
      <c r="H26" s="181">
        <f>F26-E26</f>
        <v>4940.3836199999932</v>
      </c>
      <c r="I26" s="182">
        <f>IFERROR(H26/F26,0)</f>
        <v>6.3058092823623069E-2</v>
      </c>
      <c r="J26" s="468"/>
      <c r="K26" s="105"/>
      <c r="L26" s="105"/>
      <c r="M26" s="105"/>
      <c r="N26" s="105"/>
      <c r="O26" s="105"/>
      <c r="P26" s="105"/>
      <c r="Q26" s="105"/>
      <c r="R26" s="105"/>
      <c r="S26" s="105"/>
      <c r="T26" s="105"/>
      <c r="U26" s="105"/>
      <c r="V26" s="105"/>
      <c r="W26" s="105"/>
      <c r="X26" s="105"/>
    </row>
    <row r="27" spans="1:24" x14ac:dyDescent="0.15">
      <c r="A27" s="105"/>
      <c r="B27" s="469"/>
      <c r="C27" s="179" t="s">
        <v>185</v>
      </c>
      <c r="D27" s="180" t="str">
        <f>$H$5</f>
        <v>Sales</v>
      </c>
      <c r="E27" s="181">
        <v>501</v>
      </c>
      <c r="F27" s="181">
        <f>SUM('1. Headcount'!$BL$18:$BL$27)</f>
        <v>872.34</v>
      </c>
      <c r="G27" s="181"/>
      <c r="H27" s="181">
        <f>F27-E27</f>
        <v>371.34000000000003</v>
      </c>
      <c r="I27" s="182">
        <f>IFERROR(H27/F27,0)</f>
        <v>0.42568264667446182</v>
      </c>
      <c r="J27" s="468"/>
      <c r="K27" s="105"/>
      <c r="L27" s="105"/>
      <c r="M27" s="105"/>
      <c r="N27" s="105"/>
      <c r="O27" s="105"/>
      <c r="P27" s="105"/>
      <c r="Q27" s="105"/>
      <c r="R27" s="105"/>
      <c r="S27" s="105"/>
      <c r="T27" s="105"/>
      <c r="U27" s="105"/>
      <c r="V27" s="105"/>
      <c r="W27" s="105"/>
      <c r="X27" s="105"/>
    </row>
    <row r="28" spans="1:24" x14ac:dyDescent="0.15">
      <c r="A28" s="105"/>
      <c r="B28" s="469"/>
      <c r="C28" s="179" t="s">
        <v>147</v>
      </c>
      <c r="D28" s="180" t="str">
        <f>$H$5</f>
        <v>Sales</v>
      </c>
      <c r="E28" s="181">
        <v>98654</v>
      </c>
      <c r="F28" s="181">
        <f>SUM('1. Headcount'!$BY$18:$BY$27)</f>
        <v>105318.8262</v>
      </c>
      <c r="G28" s="181"/>
      <c r="H28" s="181">
        <f>F28-E28</f>
        <v>6664.8261999999959</v>
      </c>
      <c r="I28" s="182">
        <f>IFERROR(H28/F28,0)</f>
        <v>6.3282382081846597E-2</v>
      </c>
      <c r="J28" s="468"/>
      <c r="K28" s="105"/>
      <c r="L28" s="105"/>
      <c r="M28" s="105"/>
      <c r="N28" s="105"/>
      <c r="O28" s="105"/>
      <c r="P28" s="105"/>
      <c r="Q28" s="105"/>
      <c r="R28" s="105"/>
      <c r="S28" s="105"/>
      <c r="T28" s="105"/>
      <c r="U28" s="105"/>
      <c r="V28" s="105"/>
      <c r="W28" s="105"/>
      <c r="X28" s="105"/>
    </row>
    <row r="29" spans="1:24" ht="10.5" customHeight="1" x14ac:dyDescent="0.15">
      <c r="A29" s="105"/>
      <c r="B29" s="469"/>
      <c r="C29" s="183"/>
      <c r="D29" s="184"/>
      <c r="E29" s="185"/>
      <c r="F29" s="185"/>
      <c r="G29" s="185"/>
      <c r="H29" s="185"/>
      <c r="I29" s="186"/>
      <c r="J29" s="468"/>
      <c r="K29" s="105"/>
      <c r="L29" s="105"/>
      <c r="M29" s="105"/>
      <c r="N29" s="105"/>
      <c r="O29" s="105"/>
      <c r="P29" s="105"/>
      <c r="Q29" s="105"/>
      <c r="R29" s="105"/>
      <c r="S29" s="105"/>
      <c r="T29" s="105"/>
      <c r="U29" s="105"/>
      <c r="V29" s="105"/>
      <c r="W29" s="105"/>
      <c r="X29" s="105"/>
    </row>
    <row r="30" spans="1:24" ht="10.5" customHeight="1" x14ac:dyDescent="0.15">
      <c r="A30" s="105"/>
      <c r="B30" s="469"/>
      <c r="C30" s="478"/>
      <c r="D30" s="479"/>
      <c r="E30" s="480"/>
      <c r="F30" s="480"/>
      <c r="G30" s="481"/>
      <c r="H30" s="480"/>
      <c r="I30" s="482"/>
      <c r="J30" s="468"/>
      <c r="K30" s="105"/>
      <c r="L30" s="105"/>
      <c r="M30" s="105"/>
      <c r="N30" s="105"/>
      <c r="O30" s="105"/>
      <c r="P30" s="105"/>
      <c r="Q30" s="105"/>
      <c r="R30" s="105"/>
      <c r="S30" s="105"/>
      <c r="T30" s="105"/>
      <c r="U30" s="105"/>
      <c r="V30" s="105"/>
      <c r="W30" s="105"/>
      <c r="X30" s="105"/>
    </row>
    <row r="31" spans="1:24" ht="15" thickBot="1" x14ac:dyDescent="0.2">
      <c r="A31" s="105"/>
      <c r="B31" s="139"/>
      <c r="C31" s="140"/>
      <c r="D31" s="141"/>
      <c r="E31" s="124"/>
      <c r="F31" s="124"/>
      <c r="G31" s="123"/>
      <c r="H31" s="124"/>
      <c r="I31" s="124"/>
      <c r="J31" s="125"/>
      <c r="K31" s="105"/>
      <c r="L31" s="105"/>
      <c r="M31" s="105"/>
      <c r="N31" s="105"/>
      <c r="O31" s="105"/>
      <c r="P31" s="105"/>
      <c r="Q31" s="105"/>
      <c r="R31" s="105"/>
      <c r="S31" s="105"/>
      <c r="T31" s="105"/>
      <c r="U31" s="105"/>
      <c r="V31" s="105"/>
      <c r="W31" s="105"/>
      <c r="X31" s="105"/>
    </row>
    <row r="32" spans="1:24" s="127" customFormat="1" x14ac:dyDescent="0.15">
      <c r="A32" s="105"/>
      <c r="B32" s="105"/>
      <c r="C32" s="112"/>
      <c r="D32" s="112"/>
      <c r="E32" s="105"/>
      <c r="F32" s="105"/>
      <c r="G32" s="126"/>
      <c r="H32" s="105"/>
      <c r="I32" s="105"/>
      <c r="J32" s="105"/>
      <c r="K32" s="105"/>
      <c r="L32" s="105"/>
      <c r="M32" s="105"/>
      <c r="N32" s="105"/>
      <c r="O32" s="105"/>
      <c r="P32" s="105"/>
      <c r="Q32" s="105"/>
      <c r="R32" s="105"/>
      <c r="S32" s="105"/>
      <c r="T32" s="105"/>
      <c r="U32" s="105"/>
      <c r="V32" s="105"/>
      <c r="W32" s="105"/>
      <c r="X32" s="105"/>
    </row>
    <row r="33" spans="1:24" s="127" customFormat="1" x14ac:dyDescent="0.15">
      <c r="A33" s="105"/>
      <c r="B33" s="105"/>
      <c r="C33" s="112"/>
      <c r="D33" s="112"/>
      <c r="E33" s="105"/>
      <c r="F33" s="105"/>
      <c r="G33" s="126"/>
      <c r="H33" s="105"/>
      <c r="I33" s="105"/>
      <c r="J33" s="105"/>
      <c r="K33" s="105"/>
      <c r="L33" s="105"/>
      <c r="M33" s="105"/>
      <c r="N33" s="105"/>
      <c r="O33" s="105"/>
      <c r="P33" s="105"/>
      <c r="Q33" s="105"/>
      <c r="R33" s="105"/>
      <c r="S33" s="105"/>
      <c r="T33" s="105"/>
      <c r="U33" s="105"/>
      <c r="V33" s="105"/>
      <c r="W33" s="105"/>
      <c r="X33" s="105"/>
    </row>
    <row r="34" spans="1:24" s="127" customFormat="1" x14ac:dyDescent="0.15">
      <c r="A34" s="105"/>
      <c r="B34" s="105"/>
      <c r="C34" s="112"/>
      <c r="D34" s="112"/>
      <c r="E34" s="142"/>
      <c r="F34" s="105"/>
      <c r="G34" s="126"/>
      <c r="H34" s="105"/>
      <c r="I34" s="105"/>
      <c r="J34" s="105"/>
      <c r="K34" s="105"/>
      <c r="L34" s="105"/>
      <c r="M34" s="105"/>
      <c r="N34" s="105"/>
      <c r="O34" s="105"/>
      <c r="P34" s="105"/>
      <c r="Q34" s="105"/>
      <c r="R34" s="105"/>
      <c r="S34" s="105"/>
      <c r="T34" s="105"/>
      <c r="U34" s="105"/>
      <c r="V34" s="105"/>
      <c r="W34" s="105"/>
      <c r="X34" s="105"/>
    </row>
    <row r="35" spans="1:24" s="127" customForma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row>
    <row r="36" spans="1:24" s="127" customFormat="1" x14ac:dyDescent="0.15">
      <c r="A36" s="105"/>
      <c r="B36" s="105"/>
      <c r="C36" s="112"/>
      <c r="D36" s="143"/>
      <c r="E36" s="105"/>
      <c r="F36" s="105"/>
      <c r="G36" s="105"/>
      <c r="H36" s="105"/>
      <c r="I36" s="105"/>
      <c r="J36" s="105"/>
      <c r="K36" s="105"/>
      <c r="L36" s="105"/>
      <c r="M36" s="105"/>
      <c r="N36" s="105"/>
      <c r="O36" s="105"/>
      <c r="P36" s="105"/>
      <c r="Q36" s="105"/>
      <c r="R36" s="105"/>
      <c r="S36" s="105"/>
      <c r="T36" s="105"/>
      <c r="U36" s="105"/>
      <c r="V36" s="105"/>
      <c r="W36" s="105"/>
      <c r="X36" s="105"/>
    </row>
    <row r="37" spans="1:24" s="127" customFormat="1" x14ac:dyDescent="0.15">
      <c r="A37" s="105"/>
      <c r="B37" s="105"/>
      <c r="C37" s="112"/>
      <c r="D37" s="112"/>
      <c r="E37" s="112"/>
      <c r="F37" s="112"/>
      <c r="G37" s="112"/>
      <c r="H37" s="112"/>
      <c r="I37" s="105"/>
      <c r="J37" s="105"/>
      <c r="K37" s="105"/>
      <c r="L37" s="105"/>
      <c r="M37" s="105"/>
      <c r="N37" s="105"/>
      <c r="O37" s="105"/>
      <c r="P37" s="105"/>
      <c r="Q37" s="105"/>
      <c r="R37" s="105"/>
      <c r="S37" s="105"/>
      <c r="T37" s="105"/>
      <c r="U37" s="105"/>
      <c r="V37" s="105"/>
      <c r="W37" s="105"/>
      <c r="X37" s="105"/>
    </row>
    <row r="38" spans="1:24" s="127" customFormat="1" x14ac:dyDescent="0.15">
      <c r="A38" s="105"/>
      <c r="B38" s="105"/>
      <c r="C38" s="112"/>
      <c r="D38" s="112"/>
      <c r="E38" s="105"/>
      <c r="F38" s="105"/>
      <c r="G38" s="105"/>
      <c r="H38" s="105"/>
      <c r="I38" s="105"/>
      <c r="J38" s="105"/>
      <c r="K38" s="105"/>
      <c r="L38" s="105"/>
      <c r="M38" s="105"/>
      <c r="N38" s="105"/>
      <c r="O38" s="105"/>
      <c r="P38" s="105"/>
      <c r="Q38" s="105"/>
      <c r="R38" s="105"/>
      <c r="S38" s="105"/>
      <c r="T38" s="105"/>
      <c r="U38" s="105"/>
      <c r="V38" s="105"/>
      <c r="W38" s="105"/>
      <c r="X38" s="105"/>
    </row>
    <row r="39" spans="1:24" s="127" customFormat="1" x14ac:dyDescent="0.15">
      <c r="A39" s="105"/>
      <c r="B39" s="105"/>
      <c r="C39" s="112"/>
      <c r="D39" s="112"/>
      <c r="E39" s="112"/>
      <c r="F39" s="112"/>
      <c r="G39" s="112"/>
      <c r="H39" s="112"/>
      <c r="I39" s="105"/>
      <c r="J39" s="105"/>
      <c r="K39" s="105"/>
      <c r="L39" s="105"/>
      <c r="M39" s="105"/>
      <c r="N39" s="105"/>
      <c r="O39" s="105"/>
      <c r="P39" s="105"/>
      <c r="Q39" s="105"/>
      <c r="R39" s="105"/>
      <c r="S39" s="105"/>
      <c r="T39" s="105"/>
      <c r="U39" s="105"/>
      <c r="V39" s="105"/>
      <c r="W39" s="105"/>
      <c r="X39" s="105"/>
    </row>
    <row r="40" spans="1:24" s="127" customFormat="1" x14ac:dyDescent="0.15">
      <c r="A40" s="105"/>
      <c r="B40" s="105"/>
      <c r="C40" s="112"/>
      <c r="D40" s="112"/>
      <c r="E40" s="112"/>
      <c r="F40" s="112"/>
      <c r="G40" s="112"/>
      <c r="H40" s="112"/>
      <c r="I40" s="105"/>
      <c r="J40" s="105"/>
      <c r="K40" s="105"/>
      <c r="L40" s="105"/>
      <c r="M40" s="105"/>
      <c r="N40" s="105"/>
      <c r="O40" s="105"/>
      <c r="P40" s="105"/>
      <c r="Q40" s="105"/>
      <c r="R40" s="105"/>
      <c r="S40" s="105"/>
      <c r="T40" s="105"/>
      <c r="U40" s="105"/>
      <c r="V40" s="105"/>
      <c r="W40" s="105"/>
      <c r="X40" s="105"/>
    </row>
    <row r="41" spans="1:24" s="127" customFormat="1" x14ac:dyDescent="0.15">
      <c r="A41" s="105"/>
      <c r="B41" s="105"/>
      <c r="C41" s="112"/>
      <c r="D41" s="112"/>
      <c r="E41" s="105"/>
      <c r="F41" s="105"/>
      <c r="G41" s="105"/>
      <c r="H41" s="105"/>
      <c r="I41" s="105"/>
      <c r="J41" s="105"/>
      <c r="K41" s="105"/>
      <c r="L41" s="105"/>
      <c r="M41" s="105"/>
      <c r="N41" s="105"/>
      <c r="O41" s="105"/>
      <c r="P41" s="105"/>
      <c r="Q41" s="105"/>
      <c r="R41" s="105"/>
      <c r="S41" s="105"/>
      <c r="T41" s="105"/>
      <c r="U41" s="105"/>
      <c r="V41" s="105"/>
      <c r="W41" s="105"/>
      <c r="X41" s="105"/>
    </row>
    <row r="42" spans="1:24" s="127" customFormat="1" x14ac:dyDescent="0.15">
      <c r="A42" s="105"/>
      <c r="B42" s="105"/>
      <c r="C42" s="112"/>
      <c r="D42" s="112"/>
      <c r="E42" s="105"/>
      <c r="F42" s="105"/>
      <c r="G42" s="105"/>
      <c r="H42" s="105"/>
      <c r="I42" s="105"/>
      <c r="J42" s="105"/>
      <c r="K42" s="105"/>
      <c r="L42" s="105"/>
      <c r="M42" s="105"/>
      <c r="N42" s="105"/>
      <c r="O42" s="105"/>
      <c r="P42" s="105"/>
      <c r="Q42" s="105"/>
      <c r="R42" s="105"/>
      <c r="S42" s="105"/>
      <c r="T42" s="105"/>
      <c r="U42" s="105"/>
      <c r="V42" s="105"/>
      <c r="W42" s="105"/>
      <c r="X42" s="105"/>
    </row>
    <row r="43" spans="1:24" s="105" customFormat="1" x14ac:dyDescent="0.15"/>
    <row r="44" spans="1:24" s="105" customFormat="1" x14ac:dyDescent="0.15"/>
    <row r="45" spans="1:24" s="105" customFormat="1" x14ac:dyDescent="0.15"/>
    <row r="46" spans="1:24" s="105" customFormat="1" x14ac:dyDescent="0.15"/>
    <row r="47" spans="1:24" s="105" customFormat="1" x14ac:dyDescent="0.15"/>
    <row r="48" spans="1:24" s="105" customFormat="1" x14ac:dyDescent="0.15"/>
    <row r="49" spans="3:4" s="105" customFormat="1" x14ac:dyDescent="0.15"/>
    <row r="50" spans="3:4" s="105" customFormat="1" x14ac:dyDescent="0.15">
      <c r="C50" s="112"/>
      <c r="D50" s="112"/>
    </row>
    <row r="51" spans="3:4" s="105" customFormat="1" x14ac:dyDescent="0.15">
      <c r="C51" s="112"/>
      <c r="D51" s="112"/>
    </row>
    <row r="52" spans="3:4" s="105" customFormat="1" x14ac:dyDescent="0.15">
      <c r="C52" s="112"/>
      <c r="D52" s="112"/>
    </row>
    <row r="53" spans="3:4" s="105" customFormat="1" x14ac:dyDescent="0.15">
      <c r="C53" s="112"/>
      <c r="D53" s="112"/>
    </row>
    <row r="54" spans="3:4" s="105" customFormat="1" x14ac:dyDescent="0.15">
      <c r="C54" s="112"/>
      <c r="D54" s="112"/>
    </row>
    <row r="55" spans="3:4" s="105" customFormat="1" x14ac:dyDescent="0.15">
      <c r="C55" s="112"/>
      <c r="D55" s="112"/>
    </row>
    <row r="56" spans="3:4" s="105" customFormat="1" x14ac:dyDescent="0.15">
      <c r="C56" s="112"/>
      <c r="D56" s="112"/>
    </row>
    <row r="57" spans="3:4" s="105" customFormat="1" x14ac:dyDescent="0.15">
      <c r="C57" s="112"/>
      <c r="D57" s="112"/>
    </row>
    <row r="58" spans="3:4" s="105" customFormat="1" x14ac:dyDescent="0.15">
      <c r="C58" s="112"/>
      <c r="D58" s="112"/>
    </row>
    <row r="59" spans="3:4" s="105" customFormat="1" x14ac:dyDescent="0.15">
      <c r="C59" s="112"/>
      <c r="D59" s="112"/>
    </row>
    <row r="60" spans="3:4" s="105" customFormat="1" x14ac:dyDescent="0.15">
      <c r="C60" s="112"/>
      <c r="D60" s="112"/>
    </row>
    <row r="61" spans="3:4" s="105" customFormat="1" x14ac:dyDescent="0.15">
      <c r="C61" s="112"/>
      <c r="D61" s="112"/>
    </row>
    <row r="62" spans="3:4" s="105" customFormat="1" x14ac:dyDescent="0.15">
      <c r="C62" s="112"/>
      <c r="D62" s="112"/>
    </row>
    <row r="63" spans="3:4" s="105" customFormat="1" x14ac:dyDescent="0.15">
      <c r="C63" s="112"/>
      <c r="D63" s="112"/>
    </row>
    <row r="64" spans="3:4" s="105" customFormat="1" x14ac:dyDescent="0.15">
      <c r="C64" s="112"/>
      <c r="D64" s="112"/>
    </row>
    <row r="65" spans="3:4" s="105" customFormat="1" x14ac:dyDescent="0.15">
      <c r="C65" s="112"/>
      <c r="D65" s="112"/>
    </row>
    <row r="66" spans="3:4" s="105" customFormat="1" x14ac:dyDescent="0.15">
      <c r="C66" s="112"/>
      <c r="D66" s="112"/>
    </row>
    <row r="67" spans="3:4" s="105" customFormat="1" x14ac:dyDescent="0.15">
      <c r="C67" s="112"/>
      <c r="D67" s="112"/>
    </row>
    <row r="68" spans="3:4" s="105" customFormat="1" x14ac:dyDescent="0.15">
      <c r="C68" s="112"/>
      <c r="D68" s="112"/>
    </row>
    <row r="69" spans="3:4" s="105" customFormat="1" x14ac:dyDescent="0.15">
      <c r="C69" s="112"/>
      <c r="D69" s="112"/>
    </row>
    <row r="70" spans="3:4" s="105" customFormat="1" x14ac:dyDescent="0.15">
      <c r="C70" s="112"/>
      <c r="D70" s="112"/>
    </row>
    <row r="71" spans="3:4" s="105" customFormat="1" x14ac:dyDescent="0.15">
      <c r="C71" s="112"/>
      <c r="D71" s="112"/>
    </row>
    <row r="72" spans="3:4" s="105" customFormat="1" x14ac:dyDescent="0.15">
      <c r="C72" s="112"/>
      <c r="D72" s="112"/>
    </row>
    <row r="73" spans="3:4" s="105" customFormat="1" x14ac:dyDescent="0.15">
      <c r="C73" s="112"/>
      <c r="D73" s="112"/>
    </row>
    <row r="74" spans="3:4" s="105" customFormat="1" x14ac:dyDescent="0.15">
      <c r="C74" s="112"/>
      <c r="D74" s="112"/>
    </row>
    <row r="75" spans="3:4" s="105" customFormat="1" x14ac:dyDescent="0.15">
      <c r="C75" s="112"/>
      <c r="D75" s="112"/>
    </row>
    <row r="76" spans="3:4" s="105" customFormat="1" x14ac:dyDescent="0.15">
      <c r="C76" s="112"/>
      <c r="D76" s="112"/>
    </row>
    <row r="77" spans="3:4" s="105" customFormat="1" x14ac:dyDescent="0.15">
      <c r="C77" s="112"/>
      <c r="D77" s="112"/>
    </row>
    <row r="78" spans="3:4" s="105" customFormat="1" x14ac:dyDescent="0.15">
      <c r="C78" s="112"/>
      <c r="D78" s="112"/>
    </row>
    <row r="79" spans="3:4" s="105" customFormat="1" x14ac:dyDescent="0.15">
      <c r="C79" s="112"/>
      <c r="D79" s="112"/>
    </row>
    <row r="80" spans="3:4" s="105" customFormat="1" x14ac:dyDescent="0.15">
      <c r="C80" s="112"/>
      <c r="D80" s="112"/>
    </row>
    <row r="81" spans="3:4" s="105" customFormat="1" x14ac:dyDescent="0.15">
      <c r="C81" s="112"/>
      <c r="D81" s="112"/>
    </row>
    <row r="82" spans="3:4" s="105" customFormat="1" x14ac:dyDescent="0.15">
      <c r="C82" s="112"/>
      <c r="D82" s="112"/>
    </row>
    <row r="83" spans="3:4" s="105" customFormat="1" x14ac:dyDescent="0.15">
      <c r="C83" s="112"/>
      <c r="D83" s="112"/>
    </row>
    <row r="84" spans="3:4" s="105" customFormat="1" x14ac:dyDescent="0.15">
      <c r="C84" s="112"/>
      <c r="D84" s="112"/>
    </row>
    <row r="85" spans="3:4" s="105" customFormat="1" x14ac:dyDescent="0.15">
      <c r="C85" s="112"/>
      <c r="D85" s="112"/>
    </row>
    <row r="86" spans="3:4" s="105" customFormat="1" x14ac:dyDescent="0.15">
      <c r="C86" s="112"/>
      <c r="D86" s="112"/>
    </row>
    <row r="87" spans="3:4" s="105" customFormat="1" x14ac:dyDescent="0.15">
      <c r="C87" s="112"/>
      <c r="D87" s="112"/>
    </row>
    <row r="88" spans="3:4" s="105" customFormat="1" x14ac:dyDescent="0.15">
      <c r="C88" s="112"/>
      <c r="D88" s="112"/>
    </row>
    <row r="89" spans="3:4" s="105" customFormat="1" x14ac:dyDescent="0.15">
      <c r="C89" s="112"/>
      <c r="D89" s="112"/>
    </row>
    <row r="90" spans="3:4" s="105" customFormat="1" x14ac:dyDescent="0.15">
      <c r="C90" s="112"/>
      <c r="D90" s="112"/>
    </row>
    <row r="91" spans="3:4" s="105" customFormat="1" x14ac:dyDescent="0.15">
      <c r="C91" s="112"/>
      <c r="D91" s="112"/>
    </row>
    <row r="92" spans="3:4" s="105" customFormat="1" x14ac:dyDescent="0.15">
      <c r="C92" s="112"/>
      <c r="D92" s="112"/>
    </row>
    <row r="93" spans="3:4" s="105" customFormat="1" x14ac:dyDescent="0.15">
      <c r="C93" s="112"/>
      <c r="D93" s="112"/>
    </row>
    <row r="94" spans="3:4" s="105" customFormat="1" x14ac:dyDescent="0.15">
      <c r="C94" s="112"/>
      <c r="D94" s="112"/>
    </row>
  </sheetData>
  <mergeCells count="8">
    <mergeCell ref="E3:F3"/>
    <mergeCell ref="H3:I3"/>
    <mergeCell ref="E5:F5"/>
    <mergeCell ref="C10:C11"/>
    <mergeCell ref="H5:I5"/>
    <mergeCell ref="H10:I10"/>
    <mergeCell ref="H8:I8"/>
    <mergeCell ref="E8:F8"/>
  </mergeCells>
  <conditionalFormatting sqref="H13:H21">
    <cfRule type="iconSet" priority="1">
      <iconSet iconSet="3Flags" reverse="1">
        <cfvo type="percent" val="0"/>
        <cfvo type="num" val="1"/>
        <cfvo type="num" val="250000"/>
      </iconSet>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A1847AE-6132-4469-B0A3-7E33F6A90788}">
          <x14:formula1>
            <xm:f>'Forecast Drivers'!$G$51:$G$61</xm:f>
          </x14:formula1>
          <xm:sqref>E5:F5</xm:sqref>
        </x14:dataValidation>
        <x14:dataValidation type="list" allowBlank="1" showInputMessage="1" showErrorMessage="1" xr:uid="{D6D68079-EFC1-45D9-93D6-C79C67B92397}">
          <x14:formula1>
            <xm:f>'Forecast Drivers'!$H$11:$H$21</xm:f>
          </x14:formula1>
          <xm:sqref>C5</xm:sqref>
        </x14:dataValidation>
        <x14:dataValidation type="list" allowBlank="1" showInputMessage="1" showErrorMessage="1" xr:uid="{87544A3B-B39A-43A6-8874-013CB6598B25}">
          <x14:formula1>
            <xm:f>'Forecast Drivers'!$B$11:$B$25</xm:f>
          </x14:formula1>
          <xm:sqref>H5:I5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76557-C640-4F89-BC6F-06810D9ABB90}">
  <sheetPr>
    <tabColor rgb="FF61BFB9"/>
  </sheetPr>
  <dimension ref="A1:AT992"/>
  <sheetViews>
    <sheetView showGridLines="0" topLeftCell="A2" zoomScaleNormal="100" workbookViewId="0">
      <selection activeCell="B11" sqref="B11"/>
    </sheetView>
  </sheetViews>
  <sheetFormatPr baseColWidth="10" defaultColWidth="12.1640625" defaultRowHeight="14" outlineLevelRow="1" outlineLevelCol="1" x14ac:dyDescent="0.15"/>
  <cols>
    <col min="1" max="1" width="4.33203125" style="34" customWidth="1"/>
    <col min="2" max="2" width="20.33203125" style="34" customWidth="1"/>
    <col min="3" max="3" width="10.6640625" style="34" hidden="1" customWidth="1" outlineLevel="1"/>
    <col min="4" max="7" width="11" style="34" hidden="1" customWidth="1" outlineLevel="1"/>
    <col min="8" max="8" width="2.6640625" style="34" customWidth="1" collapsed="1"/>
    <col min="9" max="9" width="15.33203125" style="34" customWidth="1"/>
    <col min="10" max="20" width="12.1640625" style="34" hidden="1" customWidth="1" outlineLevel="1"/>
    <col min="21" max="21" width="12.6640625" style="34" hidden="1" customWidth="1" outlineLevel="1"/>
    <col min="22" max="22" width="11.83203125" style="34" customWidth="1" collapsed="1"/>
    <col min="23" max="33" width="11.83203125" style="34" customWidth="1"/>
    <col min="34" max="34" width="14.1640625" style="34" customWidth="1"/>
    <col min="35" max="16384" width="12.1640625" style="34"/>
  </cols>
  <sheetData>
    <row r="1" spans="1:46" hidden="1" x14ac:dyDescent="0.15">
      <c r="B1" s="187" t="s">
        <v>215</v>
      </c>
      <c r="C1" s="193">
        <f>DATE(RIGHT(I1,2)+2000, VLOOKUP(LEFT(I1,3),'Forecast Drivers'!D51:E62,2,FALSE),1)</f>
        <v>44896</v>
      </c>
      <c r="D1" s="193"/>
      <c r="E1" s="188"/>
      <c r="F1" s="188"/>
      <c r="G1" s="188"/>
      <c r="H1" s="189"/>
      <c r="I1" s="404" t="str">
        <f>"Dec-"&amp;RIGHT(I6-1,2)</f>
        <v>Dec-22</v>
      </c>
    </row>
    <row r="2" spans="1:46" s="30" customFormat="1" ht="28" customHeight="1" x14ac:dyDescent="0.15">
      <c r="A2" s="24" t="s">
        <v>193</v>
      </c>
      <c r="B2" s="25" t="str">
        <f>'Forecast Drivers'!C6&amp;" | "&amp;I4&amp;" OpEx Plan - Budget"</f>
        <v>Company Name | Sales OpEx Plan - Budget</v>
      </c>
      <c r="C2" s="26"/>
      <c r="D2" s="26"/>
      <c r="E2" s="26"/>
      <c r="F2" s="26"/>
      <c r="G2" s="26"/>
      <c r="H2" s="26"/>
      <c r="I2" s="27"/>
      <c r="J2" s="28"/>
      <c r="K2" s="28"/>
      <c r="L2" s="28"/>
      <c r="M2" s="28"/>
      <c r="N2" s="29"/>
      <c r="O2" s="29"/>
      <c r="P2" s="29"/>
      <c r="Q2" s="29"/>
      <c r="R2" s="29"/>
      <c r="S2" s="29"/>
      <c r="T2" s="29"/>
      <c r="U2" s="29"/>
      <c r="V2" s="24"/>
      <c r="W2" s="24"/>
      <c r="X2" s="24"/>
      <c r="Y2" s="24"/>
      <c r="Z2" s="24"/>
      <c r="AA2" s="24"/>
      <c r="AB2" s="24"/>
      <c r="AC2" s="24"/>
      <c r="AD2" s="24"/>
      <c r="AE2" s="24"/>
      <c r="AF2" s="24"/>
      <c r="AG2" s="24"/>
      <c r="AH2" s="24"/>
      <c r="AI2" s="24"/>
      <c r="AJ2" s="24"/>
      <c r="AK2" s="24"/>
      <c r="AL2" s="24"/>
      <c r="AM2" s="24"/>
      <c r="AN2" s="24"/>
      <c r="AO2" s="24"/>
      <c r="AP2" s="24"/>
      <c r="AQ2" s="24"/>
      <c r="AR2" s="24"/>
      <c r="AS2" s="24"/>
      <c r="AT2" s="24"/>
    </row>
    <row r="3" spans="1:46" ht="7.5" customHeight="1" x14ac:dyDescent="0.15">
      <c r="A3" s="31"/>
      <c r="B3" s="32"/>
      <c r="C3" s="33"/>
      <c r="D3" s="33"/>
      <c r="E3" s="33"/>
      <c r="F3" s="33"/>
      <c r="G3" s="33"/>
      <c r="H3" s="33"/>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ht="16" customHeight="1" x14ac:dyDescent="0.15">
      <c r="A4" s="31"/>
      <c r="B4" s="187" t="s">
        <v>16</v>
      </c>
      <c r="C4" s="188"/>
      <c r="D4" s="188"/>
      <c r="E4" s="188"/>
      <c r="F4" s="188"/>
      <c r="G4" s="188"/>
      <c r="H4" s="189"/>
      <c r="I4" s="190" t="s">
        <v>29</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7.25" customHeight="1" x14ac:dyDescent="0.2">
      <c r="A5" s="31"/>
      <c r="B5" s="191"/>
      <c r="C5" s="188"/>
      <c r="D5" s="188"/>
      <c r="E5" s="188"/>
      <c r="F5" s="188"/>
      <c r="G5" s="188"/>
      <c r="H5" s="189"/>
      <c r="I5" s="192"/>
      <c r="J5" s="40"/>
      <c r="K5" s="40"/>
      <c r="L5" s="40"/>
      <c r="M5" s="40"/>
      <c r="N5" s="40"/>
      <c r="O5" s="40"/>
      <c r="P5" s="40"/>
      <c r="Q5" s="40"/>
      <c r="R5" s="40"/>
      <c r="S5" s="40"/>
      <c r="T5" s="40"/>
      <c r="U5" s="40"/>
      <c r="V5" s="40"/>
      <c r="W5" s="40"/>
      <c r="X5" s="40"/>
      <c r="Y5" s="40"/>
      <c r="Z5" s="40"/>
      <c r="AA5" s="40"/>
      <c r="AB5" s="40"/>
      <c r="AC5" s="40"/>
      <c r="AD5" s="40"/>
      <c r="AE5" s="40"/>
      <c r="AF5" s="40"/>
      <c r="AG5" s="40"/>
      <c r="AH5" s="40"/>
      <c r="AI5" s="41"/>
      <c r="AJ5" s="41"/>
      <c r="AK5" s="41"/>
      <c r="AL5" s="41"/>
      <c r="AM5" s="41"/>
      <c r="AN5" s="41"/>
      <c r="AO5" s="41"/>
      <c r="AP5" s="41"/>
      <c r="AQ5" s="41"/>
      <c r="AR5" s="41"/>
      <c r="AS5" s="41"/>
      <c r="AT5" s="41"/>
    </row>
    <row r="6" spans="1:46" ht="16" x14ac:dyDescent="0.2">
      <c r="A6" s="31"/>
      <c r="B6" s="187" t="s">
        <v>324</v>
      </c>
      <c r="C6" s="193" t="e">
        <f>DATE(RIGHT(I6,2)+2000, VLOOKUP(LEFT(I6,3),'Forecast Drivers'!D56:E67,2,FALSE),1)</f>
        <v>#N/A</v>
      </c>
      <c r="D6" s="193"/>
      <c r="E6" s="188"/>
      <c r="F6" s="188"/>
      <c r="G6" s="188"/>
      <c r="H6" s="189"/>
      <c r="I6" s="190">
        <v>2023</v>
      </c>
      <c r="J6" s="42"/>
      <c r="K6" s="42"/>
      <c r="L6" s="42"/>
      <c r="M6" s="42"/>
      <c r="N6" s="42"/>
      <c r="O6" s="42"/>
      <c r="P6" s="42"/>
      <c r="Q6" s="42"/>
      <c r="R6" s="42"/>
      <c r="S6" s="42"/>
      <c r="T6" s="42"/>
      <c r="U6" s="42"/>
      <c r="V6" s="42"/>
      <c r="W6" s="42"/>
      <c r="X6" s="42"/>
      <c r="Y6" s="42"/>
      <c r="Z6" s="42"/>
      <c r="AA6" s="42"/>
      <c r="AB6" s="42"/>
      <c r="AC6" s="42"/>
      <c r="AD6" s="42"/>
      <c r="AE6" s="42"/>
      <c r="AF6" s="42"/>
      <c r="AG6" s="42"/>
      <c r="AH6" s="42"/>
      <c r="AI6" s="41"/>
      <c r="AJ6" s="41"/>
      <c r="AK6" s="41"/>
      <c r="AL6" s="41"/>
      <c r="AM6" s="41"/>
      <c r="AN6" s="41"/>
      <c r="AO6" s="41"/>
      <c r="AP6" s="41"/>
      <c r="AQ6" s="41"/>
      <c r="AR6" s="41"/>
      <c r="AS6" s="41"/>
      <c r="AT6" s="41"/>
    </row>
    <row r="7" spans="1:46" ht="7.25" customHeight="1" x14ac:dyDescent="0.2">
      <c r="A7" s="31"/>
      <c r="B7" s="191"/>
      <c r="C7" s="193"/>
      <c r="D7" s="188"/>
      <c r="E7" s="188"/>
      <c r="F7" s="188"/>
      <c r="G7" s="188"/>
      <c r="H7" s="189"/>
      <c r="I7" s="194"/>
      <c r="J7" s="40"/>
      <c r="K7" s="40"/>
      <c r="L7" s="40"/>
      <c r="M7" s="40"/>
      <c r="N7" s="40"/>
      <c r="O7" s="40"/>
      <c r="P7" s="40"/>
      <c r="Q7" s="40"/>
      <c r="R7" s="40"/>
      <c r="S7" s="40"/>
      <c r="T7" s="40"/>
      <c r="U7" s="40"/>
      <c r="V7" s="40"/>
      <c r="W7" s="40"/>
      <c r="X7" s="40"/>
      <c r="Y7" s="40"/>
      <c r="Z7" s="40"/>
      <c r="AA7" s="40"/>
      <c r="AB7" s="40"/>
      <c r="AC7" s="40"/>
      <c r="AD7" s="40"/>
      <c r="AE7" s="40"/>
      <c r="AF7" s="40"/>
      <c r="AG7" s="40"/>
      <c r="AH7" s="40"/>
      <c r="AI7" s="41"/>
      <c r="AJ7" s="41"/>
      <c r="AK7" s="41"/>
      <c r="AL7" s="41"/>
      <c r="AM7" s="41"/>
      <c r="AN7" s="41"/>
      <c r="AO7" s="41"/>
      <c r="AP7" s="41"/>
      <c r="AQ7" s="41"/>
      <c r="AR7" s="41"/>
      <c r="AS7" s="41"/>
      <c r="AT7" s="41"/>
    </row>
    <row r="8" spans="1:46" ht="16" x14ac:dyDescent="0.2">
      <c r="A8" s="31"/>
      <c r="B8" s="187" t="s">
        <v>137</v>
      </c>
      <c r="C8" s="188"/>
      <c r="D8" s="188"/>
      <c r="E8" s="188"/>
      <c r="F8" s="188"/>
      <c r="G8" s="188"/>
      <c r="H8" s="189"/>
      <c r="I8" s="190" t="s">
        <v>14</v>
      </c>
      <c r="J8" s="42"/>
      <c r="K8" s="42"/>
      <c r="L8" s="42"/>
      <c r="M8" s="42"/>
      <c r="N8" s="42"/>
      <c r="O8" s="42"/>
      <c r="P8" s="42"/>
      <c r="Q8" s="42"/>
      <c r="R8" s="42"/>
      <c r="S8" s="42"/>
      <c r="T8" s="42"/>
      <c r="U8" s="42"/>
      <c r="V8" s="42"/>
      <c r="W8" s="42"/>
      <c r="X8" s="42"/>
      <c r="Y8" s="42"/>
      <c r="Z8" s="42"/>
      <c r="AA8" s="42"/>
      <c r="AB8" s="42"/>
      <c r="AC8" s="42"/>
      <c r="AD8" s="42"/>
      <c r="AE8" s="42"/>
      <c r="AF8" s="42"/>
      <c r="AG8" s="42"/>
      <c r="AH8" s="42"/>
      <c r="AI8" s="41"/>
      <c r="AJ8" s="41"/>
      <c r="AK8" s="41"/>
      <c r="AL8" s="41"/>
      <c r="AM8" s="41"/>
      <c r="AN8" s="41"/>
      <c r="AO8" s="41"/>
      <c r="AP8" s="41"/>
      <c r="AQ8" s="41"/>
      <c r="AR8" s="41"/>
      <c r="AS8" s="41"/>
      <c r="AT8" s="41"/>
    </row>
    <row r="9" spans="1:46" ht="7.25" customHeight="1" x14ac:dyDescent="0.2">
      <c r="A9" s="31"/>
      <c r="B9" s="38"/>
      <c r="C9" s="43"/>
      <c r="D9" s="43"/>
      <c r="E9" s="43"/>
      <c r="F9" s="43"/>
      <c r="G9" s="43"/>
      <c r="H9" s="44"/>
      <c r="I9" s="39"/>
      <c r="J9" s="40"/>
      <c r="K9" s="40"/>
      <c r="L9" s="40"/>
      <c r="M9" s="40"/>
      <c r="N9" s="40"/>
      <c r="O9" s="40"/>
      <c r="P9" s="40"/>
      <c r="Q9" s="40"/>
      <c r="R9" s="40"/>
      <c r="S9" s="40"/>
      <c r="T9" s="40"/>
      <c r="U9" s="40"/>
      <c r="V9" s="40"/>
      <c r="W9" s="40"/>
      <c r="X9" s="40"/>
      <c r="Y9" s="40"/>
      <c r="Z9" s="40"/>
      <c r="AA9" s="40"/>
      <c r="AB9" s="40"/>
      <c r="AC9" s="40"/>
      <c r="AD9" s="40"/>
      <c r="AE9" s="40"/>
      <c r="AF9" s="40"/>
      <c r="AG9" s="40"/>
      <c r="AH9" s="40"/>
      <c r="AI9" s="41"/>
      <c r="AJ9" s="41"/>
      <c r="AK9" s="41"/>
      <c r="AL9" s="41"/>
      <c r="AM9" s="41"/>
      <c r="AN9" s="41"/>
      <c r="AO9" s="41"/>
      <c r="AP9" s="41"/>
      <c r="AQ9" s="41"/>
      <c r="AR9" s="41"/>
      <c r="AS9" s="41"/>
      <c r="AT9" s="41"/>
    </row>
    <row r="10" spans="1:46" ht="16" x14ac:dyDescent="0.2">
      <c r="A10" s="31"/>
      <c r="B10" s="41"/>
      <c r="C10" s="41"/>
      <c r="D10" s="41"/>
      <c r="E10" s="41"/>
      <c r="F10" s="41"/>
      <c r="G10" s="41"/>
      <c r="H10" s="41"/>
      <c r="I10" s="41"/>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1"/>
      <c r="AJ10" s="41"/>
      <c r="AK10" s="41"/>
      <c r="AL10" s="41"/>
      <c r="AM10" s="41"/>
      <c r="AN10" s="41"/>
      <c r="AO10" s="41"/>
      <c r="AP10" s="41"/>
      <c r="AQ10" s="41"/>
      <c r="AR10" s="41"/>
      <c r="AS10" s="41"/>
      <c r="AT10" s="41"/>
    </row>
    <row r="11" spans="1:46" ht="19.5" customHeight="1" x14ac:dyDescent="0.15">
      <c r="A11" s="31"/>
      <c r="B11" s="32"/>
      <c r="C11" s="33"/>
      <c r="D11" s="33"/>
      <c r="E11" s="33"/>
      <c r="F11" s="33"/>
      <c r="G11" s="33"/>
      <c r="H11" s="33"/>
      <c r="I11" s="202"/>
      <c r="J11" s="203">
        <v>1</v>
      </c>
      <c r="K11" s="204">
        <v>2</v>
      </c>
      <c r="L11" s="203">
        <v>3</v>
      </c>
      <c r="M11" s="203">
        <v>4</v>
      </c>
      <c r="N11" s="203">
        <v>5</v>
      </c>
      <c r="O11" s="203">
        <v>6</v>
      </c>
      <c r="P11" s="203">
        <v>7</v>
      </c>
      <c r="Q11" s="203">
        <v>8</v>
      </c>
      <c r="R11" s="203">
        <v>9</v>
      </c>
      <c r="S11" s="203">
        <v>10</v>
      </c>
      <c r="T11" s="203">
        <v>11</v>
      </c>
      <c r="U11" s="203">
        <v>12</v>
      </c>
      <c r="V11" s="203">
        <v>1</v>
      </c>
      <c r="W11" s="203">
        <v>2</v>
      </c>
      <c r="X11" s="203">
        <v>3</v>
      </c>
      <c r="Y11" s="203">
        <v>4</v>
      </c>
      <c r="Z11" s="203">
        <v>5</v>
      </c>
      <c r="AA11" s="203">
        <v>6</v>
      </c>
      <c r="AB11" s="203">
        <v>7</v>
      </c>
      <c r="AC11" s="203">
        <v>8</v>
      </c>
      <c r="AD11" s="203">
        <v>9</v>
      </c>
      <c r="AE11" s="203">
        <v>10</v>
      </c>
      <c r="AF11" s="203">
        <v>11</v>
      </c>
      <c r="AG11" s="203">
        <v>12</v>
      </c>
      <c r="AH11" s="205"/>
      <c r="AI11" s="41"/>
      <c r="AJ11" s="41"/>
      <c r="AK11" s="41"/>
      <c r="AL11" s="41"/>
      <c r="AM11" s="41"/>
      <c r="AN11" s="41"/>
      <c r="AO11" s="41"/>
      <c r="AP11" s="41"/>
      <c r="AQ11" s="41"/>
      <c r="AR11" s="41"/>
      <c r="AS11" s="41"/>
      <c r="AT11" s="41"/>
    </row>
    <row r="12" spans="1:46" s="49" customFormat="1" ht="32" customHeight="1" x14ac:dyDescent="0.15">
      <c r="A12" s="45"/>
      <c r="B12" s="46"/>
      <c r="C12" s="47"/>
      <c r="D12" s="47"/>
      <c r="E12" s="47"/>
      <c r="F12" s="47"/>
      <c r="G12" s="47"/>
      <c r="H12" s="47"/>
      <c r="I12" s="206"/>
      <c r="J12" s="206" t="s">
        <v>0</v>
      </c>
      <c r="K12" s="206" t="str">
        <f t="shared" ref="K12:P12" si="0">J12</f>
        <v>Actuals</v>
      </c>
      <c r="L12" s="206" t="str">
        <f t="shared" si="0"/>
        <v>Actuals</v>
      </c>
      <c r="M12" s="206" t="str">
        <f t="shared" si="0"/>
        <v>Actuals</v>
      </c>
      <c r="N12" s="206" t="str">
        <f t="shared" si="0"/>
        <v>Actuals</v>
      </c>
      <c r="O12" s="206" t="str">
        <f t="shared" si="0"/>
        <v>Actuals</v>
      </c>
      <c r="P12" s="206" t="str">
        <f t="shared" si="0"/>
        <v>Actuals</v>
      </c>
      <c r="Q12" s="206" t="str">
        <f t="shared" ref="Q12:U12" si="1">P12</f>
        <v>Actuals</v>
      </c>
      <c r="R12" s="206" t="str">
        <f t="shared" si="1"/>
        <v>Actuals</v>
      </c>
      <c r="S12" s="206" t="str">
        <f t="shared" si="1"/>
        <v>Actuals</v>
      </c>
      <c r="T12" s="206" t="str">
        <f t="shared" si="1"/>
        <v>Actuals</v>
      </c>
      <c r="U12" s="206" t="str">
        <f t="shared" si="1"/>
        <v>Actuals</v>
      </c>
      <c r="V12" s="217" t="str">
        <f t="shared" ref="V12:AH12" si="2">$I$8</f>
        <v>Budget</v>
      </c>
      <c r="W12" s="217" t="str">
        <f t="shared" si="2"/>
        <v>Budget</v>
      </c>
      <c r="X12" s="217" t="str">
        <f t="shared" si="2"/>
        <v>Budget</v>
      </c>
      <c r="Y12" s="217" t="str">
        <f t="shared" si="2"/>
        <v>Budget</v>
      </c>
      <c r="Z12" s="217" t="str">
        <f t="shared" si="2"/>
        <v>Budget</v>
      </c>
      <c r="AA12" s="217" t="str">
        <f t="shared" si="2"/>
        <v>Budget</v>
      </c>
      <c r="AB12" s="217" t="str">
        <f t="shared" si="2"/>
        <v>Budget</v>
      </c>
      <c r="AC12" s="217" t="str">
        <f t="shared" si="2"/>
        <v>Budget</v>
      </c>
      <c r="AD12" s="217" t="str">
        <f t="shared" si="2"/>
        <v>Budget</v>
      </c>
      <c r="AE12" s="217" t="str">
        <f t="shared" si="2"/>
        <v>Budget</v>
      </c>
      <c r="AF12" s="217" t="str">
        <f t="shared" si="2"/>
        <v>Budget</v>
      </c>
      <c r="AG12" s="217" t="str">
        <f t="shared" si="2"/>
        <v>Budget</v>
      </c>
      <c r="AH12" s="217" t="str">
        <f t="shared" si="2"/>
        <v>Budget</v>
      </c>
      <c r="AI12" s="48"/>
      <c r="AJ12" s="48"/>
      <c r="AK12" s="48"/>
      <c r="AL12" s="48"/>
      <c r="AM12" s="48"/>
      <c r="AN12" s="48"/>
      <c r="AO12" s="48"/>
      <c r="AP12" s="48"/>
      <c r="AQ12" s="48"/>
      <c r="AR12" s="48"/>
      <c r="AS12" s="48"/>
      <c r="AT12" s="48"/>
    </row>
    <row r="13" spans="1:46" ht="19.5" customHeight="1" x14ac:dyDescent="0.15">
      <c r="A13" s="50"/>
      <c r="B13" s="51"/>
      <c r="C13" s="52"/>
      <c r="D13" s="52"/>
      <c r="E13" s="52"/>
      <c r="F13" s="52"/>
      <c r="G13" s="52"/>
      <c r="H13" s="52"/>
      <c r="I13" s="206" t="s">
        <v>312</v>
      </c>
      <c r="J13" s="206" t="str">
        <f t="shared" ref="J13:O13" si="3">TEXT(EOMONTH(K13,-1),"mmm-yy")</f>
        <v>Jan-22</v>
      </c>
      <c r="K13" s="206" t="str">
        <f t="shared" si="3"/>
        <v>Feb-22</v>
      </c>
      <c r="L13" s="206" t="str">
        <f t="shared" si="3"/>
        <v>Mar-22</v>
      </c>
      <c r="M13" s="206" t="str">
        <f t="shared" si="3"/>
        <v>Apr-22</v>
      </c>
      <c r="N13" s="206" t="str">
        <f t="shared" si="3"/>
        <v>May-22</v>
      </c>
      <c r="O13" s="206" t="str">
        <f t="shared" si="3"/>
        <v>Jun-22</v>
      </c>
      <c r="P13" s="206" t="str">
        <f t="shared" ref="P13:R13" si="4">TEXT(EOMONTH(Q13,-1),"mmm-yy")</f>
        <v>Jul-22</v>
      </c>
      <c r="Q13" s="206" t="str">
        <f t="shared" si="4"/>
        <v>Aug-22</v>
      </c>
      <c r="R13" s="206" t="str">
        <f t="shared" si="4"/>
        <v>Sep-22</v>
      </c>
      <c r="S13" s="206" t="str">
        <f>TEXT(EOMONTH(T13,-1),"mmm-yy")</f>
        <v>Oct-22</v>
      </c>
      <c r="T13" s="206" t="str">
        <f>TEXT(EOMONTH(C1,-1),"mmm-yy")</f>
        <v>Nov-22</v>
      </c>
      <c r="U13" s="206" t="str">
        <f>I1</f>
        <v>Dec-22</v>
      </c>
      <c r="V13" s="206" t="str">
        <f>TEXT(EOMONTH(C1,1),"mmm-yy")</f>
        <v>Jan-23</v>
      </c>
      <c r="W13" s="206" t="str">
        <f t="shared" ref="W13:AG13" si="5">TEXT(EOMONTH($C$1,W11),"mmm-yy")</f>
        <v>Feb-23</v>
      </c>
      <c r="X13" s="206" t="str">
        <f t="shared" si="5"/>
        <v>Mar-23</v>
      </c>
      <c r="Y13" s="206" t="str">
        <f t="shared" si="5"/>
        <v>Apr-23</v>
      </c>
      <c r="Z13" s="206" t="str">
        <f t="shared" si="5"/>
        <v>May-23</v>
      </c>
      <c r="AA13" s="206" t="str">
        <f t="shared" si="5"/>
        <v>Jun-23</v>
      </c>
      <c r="AB13" s="206" t="str">
        <f t="shared" si="5"/>
        <v>Jul-23</v>
      </c>
      <c r="AC13" s="206" t="str">
        <f t="shared" si="5"/>
        <v>Aug-23</v>
      </c>
      <c r="AD13" s="206" t="str">
        <f t="shared" si="5"/>
        <v>Sep-23</v>
      </c>
      <c r="AE13" s="206" t="str">
        <f t="shared" si="5"/>
        <v>Oct-23</v>
      </c>
      <c r="AF13" s="206" t="str">
        <f t="shared" si="5"/>
        <v>Nov-23</v>
      </c>
      <c r="AG13" s="206" t="str">
        <f t="shared" si="5"/>
        <v>Dec-23</v>
      </c>
      <c r="AH13" s="206" t="s">
        <v>313</v>
      </c>
      <c r="AI13" s="41"/>
      <c r="AJ13" s="41"/>
      <c r="AK13" s="41"/>
      <c r="AL13" s="41"/>
      <c r="AM13" s="41"/>
      <c r="AN13" s="41"/>
      <c r="AO13" s="41"/>
      <c r="AP13" s="41"/>
      <c r="AQ13" s="41"/>
      <c r="AR13" s="41"/>
      <c r="AS13" s="41"/>
      <c r="AT13" s="41"/>
    </row>
    <row r="14" spans="1:46" s="57" customFormat="1" ht="13.5" customHeight="1" x14ac:dyDescent="0.15">
      <c r="A14" s="53"/>
      <c r="B14" s="54"/>
      <c r="C14" s="55"/>
      <c r="D14" s="55"/>
      <c r="E14" s="55"/>
      <c r="F14" s="55"/>
      <c r="G14" s="55"/>
      <c r="H14" s="55"/>
      <c r="I14" s="207"/>
      <c r="J14" s="207"/>
      <c r="K14" s="207"/>
      <c r="L14" s="207"/>
      <c r="M14" s="207"/>
      <c r="N14" s="207"/>
      <c r="O14" s="207"/>
      <c r="P14" s="207"/>
      <c r="Q14" s="207"/>
      <c r="R14" s="207"/>
      <c r="S14" s="207"/>
      <c r="T14" s="207"/>
      <c r="U14" s="207"/>
      <c r="V14" s="208"/>
      <c r="W14" s="208"/>
      <c r="X14" s="208"/>
      <c r="Y14" s="208"/>
      <c r="Z14" s="208"/>
      <c r="AA14" s="208"/>
      <c r="AB14" s="208"/>
      <c r="AC14" s="208"/>
      <c r="AD14" s="208"/>
      <c r="AE14" s="208"/>
      <c r="AF14" s="208"/>
      <c r="AG14" s="208"/>
      <c r="AH14" s="208"/>
      <c r="AI14" s="56"/>
      <c r="AJ14" s="56"/>
      <c r="AK14" s="56"/>
      <c r="AL14" s="56"/>
      <c r="AM14" s="56"/>
      <c r="AN14" s="56"/>
      <c r="AO14" s="56"/>
      <c r="AP14" s="56"/>
      <c r="AQ14" s="56"/>
      <c r="AR14" s="56"/>
      <c r="AS14" s="56"/>
      <c r="AT14" s="56"/>
    </row>
    <row r="15" spans="1:46" s="57" customFormat="1" ht="13.5" customHeight="1" x14ac:dyDescent="0.15">
      <c r="A15" s="53"/>
      <c r="B15" s="54"/>
      <c r="C15" s="55"/>
      <c r="D15" s="55"/>
      <c r="E15" s="55"/>
      <c r="F15" s="55"/>
      <c r="G15" s="55"/>
      <c r="H15" s="55"/>
      <c r="I15" s="207"/>
      <c r="J15" s="207"/>
      <c r="K15" s="207"/>
      <c r="L15" s="207"/>
      <c r="M15" s="207"/>
      <c r="N15" s="207"/>
      <c r="O15" s="207"/>
      <c r="P15" s="207"/>
      <c r="Q15" s="207"/>
      <c r="R15" s="207"/>
      <c r="S15" s="207"/>
      <c r="T15" s="207"/>
      <c r="U15" s="207"/>
      <c r="V15" s="208"/>
      <c r="W15" s="208"/>
      <c r="X15" s="208"/>
      <c r="Y15" s="208"/>
      <c r="Z15" s="208"/>
      <c r="AA15" s="208"/>
      <c r="AB15" s="208"/>
      <c r="AC15" s="208"/>
      <c r="AD15" s="208"/>
      <c r="AE15" s="208"/>
      <c r="AF15" s="208"/>
      <c r="AG15" s="208"/>
      <c r="AH15" s="208"/>
      <c r="AI15" s="56"/>
      <c r="AJ15" s="56"/>
      <c r="AK15" s="56"/>
      <c r="AL15" s="56"/>
      <c r="AM15" s="56"/>
      <c r="AN15" s="56"/>
      <c r="AO15" s="56"/>
      <c r="AP15" s="56"/>
      <c r="AQ15" s="56"/>
      <c r="AR15" s="56"/>
      <c r="AS15" s="56"/>
      <c r="AT15" s="56"/>
    </row>
    <row r="16" spans="1:46" ht="19.5" customHeight="1" x14ac:dyDescent="0.15">
      <c r="A16" s="58"/>
      <c r="B16" s="195" t="s">
        <v>138</v>
      </c>
      <c r="C16" s="59" t="str">
        <f>$I$4</f>
        <v>Sales</v>
      </c>
      <c r="D16" s="59" t="s">
        <v>22</v>
      </c>
      <c r="E16" s="59" t="s">
        <v>23</v>
      </c>
      <c r="F16" s="59" t="s">
        <v>235</v>
      </c>
      <c r="G16" s="59" t="s">
        <v>21</v>
      </c>
      <c r="H16" s="60"/>
      <c r="I16" s="209">
        <f t="shared" ref="I16:I21" si="6">SUM(J16:U16)</f>
        <v>1498641</v>
      </c>
      <c r="J16" s="210">
        <v>124886.75</v>
      </c>
      <c r="K16" s="210">
        <v>124886.75</v>
      </c>
      <c r="L16" s="210">
        <v>124886.75</v>
      </c>
      <c r="M16" s="210">
        <v>124886.75</v>
      </c>
      <c r="N16" s="210">
        <v>124886.75</v>
      </c>
      <c r="O16" s="210">
        <v>124886.75</v>
      </c>
      <c r="P16" s="210">
        <v>124886.75</v>
      </c>
      <c r="Q16" s="210">
        <v>124886.75</v>
      </c>
      <c r="R16" s="210">
        <v>124886.75</v>
      </c>
      <c r="S16" s="210">
        <v>124886.75</v>
      </c>
      <c r="T16" s="210">
        <v>124886.75</v>
      </c>
      <c r="U16" s="210">
        <v>124886.75</v>
      </c>
      <c r="V16" s="210">
        <f>SUM('1. Headcount'!Z$18:Z$27)</f>
        <v>128759.93000000002</v>
      </c>
      <c r="W16" s="210">
        <f>SUM('1. Headcount'!AA$18:AA$27)</f>
        <v>135153.73000000001</v>
      </c>
      <c r="X16" s="210">
        <f>SUM('1. Headcount'!AB$18:AB$27)</f>
        <v>141547.53000000003</v>
      </c>
      <c r="Y16" s="210">
        <f>SUM('1. Headcount'!AC$18:AC$27)</f>
        <v>151153.67000000001</v>
      </c>
      <c r="Z16" s="210">
        <f>SUM('1. Headcount'!AD$18:AD$27)</f>
        <v>151153.67000000001</v>
      </c>
      <c r="AA16" s="210">
        <f>SUM('1. Headcount'!AE$18:AE$27)</f>
        <v>151153.67000000001</v>
      </c>
      <c r="AB16" s="210">
        <f>SUM('1. Headcount'!AF$18:AF$27)</f>
        <v>151153.67000000001</v>
      </c>
      <c r="AC16" s="210">
        <f>SUM('1. Headcount'!AG$18:AG$27)</f>
        <v>151153.67000000001</v>
      </c>
      <c r="AD16" s="210">
        <f>SUM('1. Headcount'!AH$18:AH$27)</f>
        <v>151153.67000000001</v>
      </c>
      <c r="AE16" s="210">
        <f>SUM('1. Headcount'!AI$18:AI$27)</f>
        <v>151153.67000000001</v>
      </c>
      <c r="AF16" s="210">
        <f>SUM('1. Headcount'!AJ$18:AJ$27)</f>
        <v>151153.67000000001</v>
      </c>
      <c r="AG16" s="210">
        <f>SUM('1. Headcount'!AK$18:AK$27)</f>
        <v>151153.67000000001</v>
      </c>
      <c r="AH16" s="209">
        <f>SUM(V16:AG16)</f>
        <v>1765844.22</v>
      </c>
      <c r="AI16" s="41"/>
      <c r="AJ16" s="41"/>
      <c r="AK16" s="41"/>
      <c r="AL16" s="41"/>
      <c r="AM16" s="41"/>
      <c r="AN16" s="41"/>
      <c r="AO16" s="41"/>
      <c r="AP16" s="41"/>
      <c r="AQ16" s="41"/>
      <c r="AR16" s="41"/>
      <c r="AS16" s="41"/>
      <c r="AT16" s="41"/>
    </row>
    <row r="17" spans="1:46" ht="19.5" customHeight="1" x14ac:dyDescent="0.15">
      <c r="A17" s="61"/>
      <c r="B17" s="196" t="s">
        <v>139</v>
      </c>
      <c r="C17" s="59" t="str">
        <f>$I$4</f>
        <v>Sales</v>
      </c>
      <c r="D17" s="59" t="str">
        <f t="shared" ref="D17:G20" si="7">D16</f>
        <v>No Market</v>
      </c>
      <c r="E17" s="59" t="s">
        <v>23</v>
      </c>
      <c r="F17" s="59" t="s">
        <v>235</v>
      </c>
      <c r="G17" s="59" t="str">
        <f t="shared" si="7"/>
        <v>No Product</v>
      </c>
      <c r="H17" s="60"/>
      <c r="I17" s="209">
        <f t="shared" si="6"/>
        <v>72458</v>
      </c>
      <c r="J17" s="210">
        <v>6038.166666666667</v>
      </c>
      <c r="K17" s="210">
        <v>6038.166666666667</v>
      </c>
      <c r="L17" s="210">
        <v>6038.166666666667</v>
      </c>
      <c r="M17" s="210">
        <v>6038.166666666667</v>
      </c>
      <c r="N17" s="210">
        <v>6038.166666666667</v>
      </c>
      <c r="O17" s="210">
        <v>6038.166666666667</v>
      </c>
      <c r="P17" s="210">
        <v>6038.166666666667</v>
      </c>
      <c r="Q17" s="210">
        <v>6038.166666666667</v>
      </c>
      <c r="R17" s="210">
        <v>6038.166666666667</v>
      </c>
      <c r="S17" s="210">
        <v>6038.166666666667</v>
      </c>
      <c r="T17" s="210">
        <v>6038.166666666667</v>
      </c>
      <c r="U17" s="210">
        <v>6038.166666666667</v>
      </c>
      <c r="V17" s="210">
        <f>SUM('1. Headcount'!AM$18:AM$27,'1. Headcount'!AZ$18:AZ$27)</f>
        <v>9207.0223460000034</v>
      </c>
      <c r="W17" s="210">
        <f>SUM('1. Headcount'!AN$18:AN$27,'1. Headcount'!BA$18:BA$27)</f>
        <v>8461.8258860000005</v>
      </c>
      <c r="X17" s="210">
        <f>SUM('1. Headcount'!AO$18:AO$27,'1. Headcount'!BB$18:BB$27)</f>
        <v>8847.277485999999</v>
      </c>
      <c r="Y17" s="210">
        <f>SUM('1. Headcount'!AP$18:AP$27,'1. Headcount'!BC$18:BC$27)</f>
        <v>9446.0579739999994</v>
      </c>
      <c r="Z17" s="210">
        <f>SUM('1. Headcount'!AQ$18:AQ$27,'1. Headcount'!BD$18:BD$27)</f>
        <v>9432.578677999998</v>
      </c>
      <c r="AA17" s="210">
        <f>SUM('1. Headcount'!AR$18:AR$27,'1. Headcount'!BE$18:BE$27)</f>
        <v>9415.3183259999987</v>
      </c>
      <c r="AB17" s="210">
        <f>SUM('1. Headcount'!AS$18:AS$27,'1. Headcount'!BF$18:BF$27)</f>
        <v>7128.1555259999959</v>
      </c>
      <c r="AC17" s="210">
        <f>SUM('1. Headcount'!AT$18:AT$27,'1. Headcount'!BG$18:BG$27)</f>
        <v>4233.5951659999992</v>
      </c>
      <c r="AD17" s="210">
        <f>SUM('1. Headcount'!AU$18:AU$27,'1. Headcount'!BH$18:BH$27)</f>
        <v>3361.1664920000003</v>
      </c>
      <c r="AE17" s="210">
        <f>SUM('1. Headcount'!AV$18:AV$27,'1. Headcount'!BI$18:BI$27)</f>
        <v>3360.7527800000003</v>
      </c>
      <c r="AF17" s="210">
        <f>SUM('1. Headcount'!AW$18:AW$27,'1. Headcount'!BJ$18:BJ$27)</f>
        <v>3360.7527800000003</v>
      </c>
      <c r="AG17" s="210">
        <f>SUM('1. Headcount'!AX$18:AX$27,'1. Headcount'!BK$18:BK$27)</f>
        <v>2964.3801799999978</v>
      </c>
      <c r="AH17" s="209">
        <f t="shared" ref="AH17:AH22" si="8">SUM(V17:AG17)</f>
        <v>79218.883619999979</v>
      </c>
      <c r="AI17" s="41"/>
      <c r="AJ17" s="41"/>
      <c r="AK17" s="41"/>
      <c r="AL17" s="41"/>
      <c r="AM17" s="41"/>
      <c r="AN17" s="41"/>
      <c r="AO17" s="41"/>
      <c r="AP17" s="41"/>
      <c r="AQ17" s="41"/>
      <c r="AR17" s="41"/>
      <c r="AS17" s="41"/>
      <c r="AT17" s="41"/>
    </row>
    <row r="18" spans="1:46" ht="19.5" customHeight="1" x14ac:dyDescent="0.15">
      <c r="A18" s="61"/>
      <c r="B18" s="196" t="s">
        <v>140</v>
      </c>
      <c r="C18" s="59" t="str">
        <f>$I$4</f>
        <v>Sales</v>
      </c>
      <c r="D18" s="59" t="str">
        <f t="shared" si="7"/>
        <v>No Market</v>
      </c>
      <c r="E18" s="59" t="s">
        <v>23</v>
      </c>
      <c r="F18" s="59" t="s">
        <v>235</v>
      </c>
      <c r="G18" s="59" t="str">
        <f t="shared" si="7"/>
        <v>No Product</v>
      </c>
      <c r="H18" s="60"/>
      <c r="I18" s="209">
        <f t="shared" si="6"/>
        <v>178456.00000000003</v>
      </c>
      <c r="J18" s="210">
        <v>14871.333333333334</v>
      </c>
      <c r="K18" s="210">
        <v>14871.333333333334</v>
      </c>
      <c r="L18" s="210">
        <v>14871.333333333334</v>
      </c>
      <c r="M18" s="210">
        <v>14871.333333333334</v>
      </c>
      <c r="N18" s="210">
        <v>14871.333333333334</v>
      </c>
      <c r="O18" s="210">
        <v>14871.333333333334</v>
      </c>
      <c r="P18" s="210">
        <v>14871.333333333334</v>
      </c>
      <c r="Q18" s="210">
        <v>14871.333333333334</v>
      </c>
      <c r="R18" s="210">
        <v>14871.333333333334</v>
      </c>
      <c r="S18" s="210">
        <v>14871.333333333334</v>
      </c>
      <c r="T18" s="210">
        <v>14871.333333333334</v>
      </c>
      <c r="U18" s="210">
        <v>14871.333333333334</v>
      </c>
      <c r="V18" s="210">
        <f>SUM('1. Headcount'!BM$18:BM$27)</f>
        <v>7448.5391999999993</v>
      </c>
      <c r="W18" s="210">
        <f>SUM('1. Headcount'!BN$18:BN$27)</f>
        <v>8112.4771999999994</v>
      </c>
      <c r="X18" s="210">
        <f>SUM('1. Headcount'!BO$18:BO$27)</f>
        <v>8176.4151999999995</v>
      </c>
      <c r="Y18" s="210">
        <f>SUM('1. Headcount'!BP$18:BP$27)</f>
        <v>9064.5993999999992</v>
      </c>
      <c r="Z18" s="210">
        <f>SUM('1. Headcount'!BQ$18:BQ$27)</f>
        <v>9064.5993999999992</v>
      </c>
      <c r="AA18" s="210">
        <f>SUM('1. Headcount'!BR$18:BR$27)</f>
        <v>9064.5993999999992</v>
      </c>
      <c r="AB18" s="210">
        <f>SUM('1. Headcount'!BS$18:BS$27)</f>
        <v>9064.5993999999992</v>
      </c>
      <c r="AC18" s="210">
        <f>SUM('1. Headcount'!BT$18:BT$27)</f>
        <v>9064.5993999999992</v>
      </c>
      <c r="AD18" s="210">
        <f>SUM('1. Headcount'!BU$18:BU$27)</f>
        <v>9064.5993999999992</v>
      </c>
      <c r="AE18" s="210">
        <f>SUM('1. Headcount'!BV$18:BV$27)</f>
        <v>9064.5993999999992</v>
      </c>
      <c r="AF18" s="210">
        <f>SUM('1. Headcount'!BW$18:BW$27)</f>
        <v>9064.5993999999992</v>
      </c>
      <c r="AG18" s="210">
        <f>SUM('1. Headcount'!BX$18:BX$27)</f>
        <v>9064.5993999999992</v>
      </c>
      <c r="AH18" s="209">
        <f t="shared" si="8"/>
        <v>105318.82620000001</v>
      </c>
      <c r="AI18" s="41"/>
      <c r="AJ18" s="41"/>
      <c r="AK18" s="41"/>
      <c r="AL18" s="41"/>
      <c r="AM18" s="41"/>
      <c r="AN18" s="41"/>
      <c r="AO18" s="41"/>
      <c r="AP18" s="41"/>
      <c r="AQ18" s="41"/>
      <c r="AR18" s="41"/>
      <c r="AS18" s="41"/>
      <c r="AT18" s="41"/>
    </row>
    <row r="19" spans="1:46" ht="19.5" customHeight="1" x14ac:dyDescent="0.15">
      <c r="A19" s="58"/>
      <c r="B19" s="196" t="s">
        <v>142</v>
      </c>
      <c r="C19" s="59" t="str">
        <f>$I$4</f>
        <v>Sales</v>
      </c>
      <c r="D19" s="59" t="str">
        <f t="shared" si="7"/>
        <v>No Market</v>
      </c>
      <c r="E19" s="59" t="s">
        <v>23</v>
      </c>
      <c r="F19" s="59" t="s">
        <v>235</v>
      </c>
      <c r="G19" s="59" t="str">
        <f t="shared" si="7"/>
        <v>No Product</v>
      </c>
      <c r="H19" s="60"/>
      <c r="I19" s="209">
        <f t="shared" si="6"/>
        <v>1202010.1499999999</v>
      </c>
      <c r="J19" s="210">
        <v>418103.8</v>
      </c>
      <c r="K19" s="210">
        <v>48439</v>
      </c>
      <c r="L19" s="210">
        <v>73868.820000000007</v>
      </c>
      <c r="M19" s="210">
        <v>72691.53</v>
      </c>
      <c r="N19" s="210">
        <v>60688.05</v>
      </c>
      <c r="O19" s="210">
        <v>80593.63</v>
      </c>
      <c r="P19" s="210">
        <v>64636.27</v>
      </c>
      <c r="Q19" s="210">
        <v>75732.929999999993</v>
      </c>
      <c r="R19" s="210">
        <v>64503.360000000001</v>
      </c>
      <c r="S19" s="210">
        <v>84404.33</v>
      </c>
      <c r="T19" s="210">
        <v>80254.37</v>
      </c>
      <c r="U19" s="210">
        <v>78094.06</v>
      </c>
      <c r="V19" s="210">
        <f>'2. Sales &amp; Marketing'!L$26</f>
        <v>79000</v>
      </c>
      <c r="W19" s="210">
        <f>'2. Sales &amp; Marketing'!M$26</f>
        <v>46900</v>
      </c>
      <c r="X19" s="210">
        <f>'2. Sales &amp; Marketing'!N$26</f>
        <v>93000</v>
      </c>
      <c r="Y19" s="210">
        <f>'2. Sales &amp; Marketing'!O$26</f>
        <v>90000</v>
      </c>
      <c r="Z19" s="210">
        <f>'2. Sales &amp; Marketing'!P$26</f>
        <v>90000</v>
      </c>
      <c r="AA19" s="210">
        <f>'2. Sales &amp; Marketing'!Q$26</f>
        <v>82000</v>
      </c>
      <c r="AB19" s="210">
        <f>'2. Sales &amp; Marketing'!R$26</f>
        <v>82000</v>
      </c>
      <c r="AC19" s="210">
        <f>'2. Sales &amp; Marketing'!S$26</f>
        <v>81000</v>
      </c>
      <c r="AD19" s="210">
        <f>'2. Sales &amp; Marketing'!T$26</f>
        <v>81000</v>
      </c>
      <c r="AE19" s="210">
        <f>'2. Sales &amp; Marketing'!U$26</f>
        <v>95000</v>
      </c>
      <c r="AF19" s="210">
        <f>'2. Sales &amp; Marketing'!V$26</f>
        <v>90000</v>
      </c>
      <c r="AG19" s="210">
        <f>'2. Sales &amp; Marketing'!W$26</f>
        <v>87000</v>
      </c>
      <c r="AH19" s="209">
        <f t="shared" si="8"/>
        <v>996900</v>
      </c>
      <c r="AI19" s="41"/>
      <c r="AJ19" s="41"/>
      <c r="AK19" s="41"/>
      <c r="AL19" s="41"/>
      <c r="AM19" s="41"/>
      <c r="AN19" s="41"/>
      <c r="AO19" s="41"/>
      <c r="AP19" s="41"/>
      <c r="AQ19" s="41"/>
      <c r="AR19" s="41"/>
      <c r="AS19" s="41"/>
      <c r="AT19" s="41"/>
    </row>
    <row r="20" spans="1:46" ht="19.5" customHeight="1" x14ac:dyDescent="0.15">
      <c r="A20" s="58"/>
      <c r="B20" s="196" t="s">
        <v>143</v>
      </c>
      <c r="C20" s="59" t="str">
        <f>C18</f>
        <v>Sales</v>
      </c>
      <c r="D20" s="59" t="str">
        <f t="shared" si="7"/>
        <v>No Market</v>
      </c>
      <c r="E20" s="59" t="s">
        <v>23</v>
      </c>
      <c r="F20" s="59" t="s">
        <v>235</v>
      </c>
      <c r="G20" s="59" t="str">
        <f t="shared" si="7"/>
        <v>No Product</v>
      </c>
      <c r="H20" s="60"/>
      <c r="I20" s="209">
        <f t="shared" si="6"/>
        <v>327843.80999999994</v>
      </c>
      <c r="J20" s="210">
        <v>144482.9</v>
      </c>
      <c r="K20" s="210">
        <v>13574.97</v>
      </c>
      <c r="L20" s="210">
        <v>16386.22</v>
      </c>
      <c r="M20" s="210">
        <v>18499.740000000002</v>
      </c>
      <c r="N20" s="210">
        <v>15217.68</v>
      </c>
      <c r="O20" s="210">
        <v>15746.39</v>
      </c>
      <c r="P20" s="210">
        <v>12999.46</v>
      </c>
      <c r="Q20" s="210">
        <v>17597.75</v>
      </c>
      <c r="R20" s="210">
        <v>21172.81</v>
      </c>
      <c r="S20" s="210">
        <v>18087.53</v>
      </c>
      <c r="T20" s="210">
        <v>15410.51</v>
      </c>
      <c r="U20" s="210">
        <v>18667.849999999999</v>
      </c>
      <c r="V20" s="211">
        <v>12000</v>
      </c>
      <c r="W20" s="211">
        <v>12000</v>
      </c>
      <c r="X20" s="211">
        <v>12000</v>
      </c>
      <c r="Y20" s="211">
        <v>32000</v>
      </c>
      <c r="Z20" s="211">
        <v>137000</v>
      </c>
      <c r="AA20" s="211">
        <v>52000</v>
      </c>
      <c r="AB20" s="211">
        <v>72000</v>
      </c>
      <c r="AC20" s="211">
        <v>52000</v>
      </c>
      <c r="AD20" s="211">
        <v>52000</v>
      </c>
      <c r="AE20" s="211">
        <v>72000</v>
      </c>
      <c r="AF20" s="211">
        <v>52000</v>
      </c>
      <c r="AG20" s="211">
        <v>52000</v>
      </c>
      <c r="AH20" s="209">
        <f t="shared" si="8"/>
        <v>609000</v>
      </c>
      <c r="AI20" s="41"/>
      <c r="AJ20" s="41"/>
      <c r="AK20" s="41"/>
      <c r="AL20" s="41"/>
      <c r="AM20" s="41"/>
      <c r="AN20" s="41"/>
      <c r="AO20" s="41"/>
      <c r="AP20" s="41"/>
      <c r="AQ20" s="41"/>
      <c r="AR20" s="41"/>
      <c r="AS20" s="41"/>
      <c r="AT20" s="41"/>
    </row>
    <row r="21" spans="1:46" ht="19.5" customHeight="1" x14ac:dyDescent="0.15">
      <c r="A21" s="58"/>
      <c r="B21" s="196" t="s">
        <v>144</v>
      </c>
      <c r="C21" s="59" t="str">
        <f t="shared" ref="C21:G22" si="9">C20</f>
        <v>Sales</v>
      </c>
      <c r="D21" s="59" t="str">
        <f t="shared" si="9"/>
        <v>No Market</v>
      </c>
      <c r="E21" s="59" t="s">
        <v>23</v>
      </c>
      <c r="F21" s="59" t="s">
        <v>235</v>
      </c>
      <c r="G21" s="59" t="str">
        <f t="shared" si="9"/>
        <v>No Product</v>
      </c>
      <c r="H21" s="60"/>
      <c r="I21" s="209">
        <f t="shared" si="6"/>
        <v>4862.3099999999995</v>
      </c>
      <c r="J21" s="210">
        <v>2206.1999999999998</v>
      </c>
      <c r="K21" s="210">
        <v>201.59</v>
      </c>
      <c r="L21" s="210">
        <v>261.95999999999998</v>
      </c>
      <c r="M21" s="210">
        <v>267.42</v>
      </c>
      <c r="N21" s="210">
        <v>242.71</v>
      </c>
      <c r="O21" s="210">
        <v>215.45</v>
      </c>
      <c r="P21" s="210">
        <v>242.58</v>
      </c>
      <c r="Q21" s="210">
        <v>273.10000000000002</v>
      </c>
      <c r="R21" s="210">
        <v>198.23</v>
      </c>
      <c r="S21" s="210">
        <v>215.04</v>
      </c>
      <c r="T21" s="210">
        <v>275.49</v>
      </c>
      <c r="U21" s="210">
        <v>262.54000000000002</v>
      </c>
      <c r="V21" s="210">
        <f>V26*20</f>
        <v>200</v>
      </c>
      <c r="W21" s="210">
        <f t="shared" ref="W21:AG21" si="10">W26*20</f>
        <v>200</v>
      </c>
      <c r="X21" s="210">
        <f t="shared" si="10"/>
        <v>200</v>
      </c>
      <c r="Y21" s="210">
        <f t="shared" si="10"/>
        <v>200</v>
      </c>
      <c r="Z21" s="210">
        <f t="shared" si="10"/>
        <v>200</v>
      </c>
      <c r="AA21" s="210">
        <f t="shared" si="10"/>
        <v>200</v>
      </c>
      <c r="AB21" s="210">
        <f t="shared" si="10"/>
        <v>200</v>
      </c>
      <c r="AC21" s="210">
        <f t="shared" si="10"/>
        <v>200</v>
      </c>
      <c r="AD21" s="210">
        <f t="shared" si="10"/>
        <v>200</v>
      </c>
      <c r="AE21" s="210">
        <f t="shared" si="10"/>
        <v>200</v>
      </c>
      <c r="AF21" s="210">
        <f t="shared" si="10"/>
        <v>200</v>
      </c>
      <c r="AG21" s="210">
        <f t="shared" si="10"/>
        <v>200</v>
      </c>
      <c r="AH21" s="209">
        <f t="shared" si="8"/>
        <v>2400</v>
      </c>
      <c r="AI21" s="41"/>
      <c r="AJ21" s="41"/>
      <c r="AK21" s="41"/>
      <c r="AL21" s="41"/>
      <c r="AM21" s="41"/>
      <c r="AN21" s="41"/>
      <c r="AO21" s="41"/>
      <c r="AP21" s="41"/>
      <c r="AQ21" s="41"/>
      <c r="AR21" s="41"/>
      <c r="AS21" s="41"/>
      <c r="AT21" s="41"/>
    </row>
    <row r="22" spans="1:46" ht="19.5" customHeight="1" x14ac:dyDescent="0.15">
      <c r="A22" s="62"/>
      <c r="B22" s="197" t="s">
        <v>145</v>
      </c>
      <c r="C22" s="59" t="str">
        <f t="shared" si="9"/>
        <v>Sales</v>
      </c>
      <c r="D22" s="59" t="str">
        <f t="shared" si="9"/>
        <v>No Market</v>
      </c>
      <c r="E22" s="59" t="s">
        <v>23</v>
      </c>
      <c r="F22" s="59" t="s">
        <v>235</v>
      </c>
      <c r="G22" s="59" t="str">
        <f t="shared" si="9"/>
        <v>No Product</v>
      </c>
      <c r="H22" s="60"/>
      <c r="I22" s="209">
        <v>0</v>
      </c>
      <c r="J22" s="210"/>
      <c r="K22" s="210"/>
      <c r="L22" s="210"/>
      <c r="M22" s="210"/>
      <c r="N22" s="210"/>
      <c r="O22" s="210"/>
      <c r="P22" s="210"/>
      <c r="Q22" s="210"/>
      <c r="R22" s="210"/>
      <c r="S22" s="210"/>
      <c r="T22" s="210"/>
      <c r="U22" s="210"/>
      <c r="V22" s="211"/>
      <c r="W22" s="211"/>
      <c r="X22" s="211"/>
      <c r="Y22" s="211"/>
      <c r="Z22" s="211"/>
      <c r="AA22" s="211"/>
      <c r="AB22" s="211">
        <v>1750</v>
      </c>
      <c r="AC22" s="211">
        <v>1750</v>
      </c>
      <c r="AD22" s="211">
        <v>1750</v>
      </c>
      <c r="AE22" s="211">
        <v>1750</v>
      </c>
      <c r="AF22" s="211">
        <v>1750</v>
      </c>
      <c r="AG22" s="211">
        <v>1750</v>
      </c>
      <c r="AH22" s="209">
        <f t="shared" si="8"/>
        <v>10500</v>
      </c>
      <c r="AI22" s="41"/>
      <c r="AJ22" s="41"/>
      <c r="AK22" s="41"/>
      <c r="AL22" s="41"/>
      <c r="AM22" s="41"/>
      <c r="AN22" s="41"/>
      <c r="AO22" s="41"/>
      <c r="AP22" s="41"/>
      <c r="AQ22" s="41"/>
      <c r="AR22" s="41"/>
      <c r="AS22" s="41"/>
      <c r="AT22" s="41"/>
    </row>
    <row r="23" spans="1:46" ht="12" customHeight="1" x14ac:dyDescent="0.15">
      <c r="A23" s="31"/>
      <c r="B23" s="198"/>
      <c r="C23" s="63"/>
      <c r="D23" s="63"/>
      <c r="E23" s="63"/>
      <c r="F23" s="63"/>
      <c r="G23" s="63"/>
      <c r="H23" s="60"/>
      <c r="I23" s="212"/>
      <c r="J23" s="212"/>
      <c r="K23" s="212"/>
      <c r="L23" s="212"/>
      <c r="M23" s="212"/>
      <c r="N23" s="212"/>
      <c r="O23" s="212"/>
      <c r="P23" s="212"/>
      <c r="Q23" s="212"/>
      <c r="R23" s="212"/>
      <c r="S23" s="212"/>
      <c r="T23" s="212"/>
      <c r="U23" s="212"/>
      <c r="V23" s="213"/>
      <c r="W23" s="212"/>
      <c r="X23" s="212"/>
      <c r="Y23" s="212"/>
      <c r="Z23" s="213"/>
      <c r="AA23" s="212"/>
      <c r="AB23" s="212"/>
      <c r="AC23" s="212"/>
      <c r="AD23" s="212"/>
      <c r="AE23" s="212"/>
      <c r="AF23" s="212"/>
      <c r="AG23" s="212"/>
      <c r="AH23" s="212"/>
      <c r="AI23" s="41"/>
      <c r="AJ23" s="41"/>
      <c r="AK23" s="41"/>
      <c r="AL23" s="41"/>
      <c r="AM23" s="41"/>
      <c r="AN23" s="41"/>
      <c r="AO23" s="41"/>
      <c r="AP23" s="41"/>
      <c r="AQ23" s="41"/>
      <c r="AR23" s="41"/>
      <c r="AS23" s="41"/>
      <c r="AT23" s="41"/>
    </row>
    <row r="24" spans="1:46" s="68" customFormat="1" ht="19.5" customHeight="1" x14ac:dyDescent="0.15">
      <c r="A24" s="64"/>
      <c r="B24" s="199" t="s">
        <v>27</v>
      </c>
      <c r="C24" s="65" t="str">
        <f>C22</f>
        <v>Sales</v>
      </c>
      <c r="D24" s="65" t="str">
        <f>D22</f>
        <v>No Market</v>
      </c>
      <c r="E24" s="65" t="s">
        <v>23</v>
      </c>
      <c r="F24" s="65" t="s">
        <v>235</v>
      </c>
      <c r="G24" s="65" t="str">
        <f>G22</f>
        <v>No Product</v>
      </c>
      <c r="H24" s="66"/>
      <c r="I24" s="209">
        <f>SUM(J24:U24)</f>
        <v>1627852.2699999998</v>
      </c>
      <c r="J24" s="209">
        <v>614917.9</v>
      </c>
      <c r="K24" s="209">
        <v>66433.56</v>
      </c>
      <c r="L24" s="209">
        <v>94694</v>
      </c>
      <c r="M24" s="209">
        <v>96141.69</v>
      </c>
      <c r="N24" s="209">
        <v>79584.44</v>
      </c>
      <c r="O24" s="209">
        <v>100596.47</v>
      </c>
      <c r="P24" s="209">
        <v>82268.31</v>
      </c>
      <c r="Q24" s="209">
        <v>96862.78</v>
      </c>
      <c r="R24" s="209">
        <v>90162.4</v>
      </c>
      <c r="S24" s="209">
        <v>106017.9</v>
      </c>
      <c r="T24" s="209">
        <v>99441.37</v>
      </c>
      <c r="U24" s="209">
        <v>100731.45</v>
      </c>
      <c r="V24" s="209">
        <f>SUM(V16:V22)</f>
        <v>236615.49154600003</v>
      </c>
      <c r="W24" s="209">
        <f>SUM(W16:W22)</f>
        <v>210828.03308600001</v>
      </c>
      <c r="X24" s="209">
        <f t="shared" ref="X24:AG24" si="11">SUM(X16:X22)</f>
        <v>263771.22268600005</v>
      </c>
      <c r="Y24" s="209">
        <f t="shared" si="11"/>
        <v>291864.32737399999</v>
      </c>
      <c r="Z24" s="209">
        <f t="shared" si="11"/>
        <v>396850.84807800001</v>
      </c>
      <c r="AA24" s="209">
        <f t="shared" si="11"/>
        <v>303833.587726</v>
      </c>
      <c r="AB24" s="209">
        <f t="shared" si="11"/>
        <v>323296.42492600001</v>
      </c>
      <c r="AC24" s="209">
        <f t="shared" si="11"/>
        <v>299401.864566</v>
      </c>
      <c r="AD24" s="209">
        <f t="shared" si="11"/>
        <v>298529.43589199998</v>
      </c>
      <c r="AE24" s="209">
        <f t="shared" si="11"/>
        <v>332529.02218000003</v>
      </c>
      <c r="AF24" s="209">
        <f t="shared" si="11"/>
        <v>307529.02218000003</v>
      </c>
      <c r="AG24" s="209">
        <f t="shared" si="11"/>
        <v>304132.64958000003</v>
      </c>
      <c r="AH24" s="209">
        <f>SUM(AH16:AH22)</f>
        <v>3569181.9298200002</v>
      </c>
      <c r="AI24" s="67"/>
      <c r="AJ24" s="67"/>
      <c r="AK24" s="67"/>
      <c r="AL24" s="67"/>
      <c r="AM24" s="67"/>
      <c r="AN24" s="67"/>
      <c r="AO24" s="67"/>
      <c r="AP24" s="67"/>
      <c r="AQ24" s="67"/>
      <c r="AR24" s="67"/>
      <c r="AS24" s="67"/>
      <c r="AT24" s="67"/>
    </row>
    <row r="25" spans="1:46" ht="12" customHeight="1" x14ac:dyDescent="0.15">
      <c r="A25" s="31"/>
      <c r="B25" s="198"/>
      <c r="C25" s="63"/>
      <c r="D25" s="63"/>
      <c r="E25" s="63"/>
      <c r="F25" s="63"/>
      <c r="G25" s="63"/>
      <c r="H25" s="60"/>
      <c r="I25" s="214"/>
      <c r="J25" s="214"/>
      <c r="K25" s="214"/>
      <c r="L25" s="214"/>
      <c r="M25" s="214"/>
      <c r="N25" s="214"/>
      <c r="O25" s="214"/>
      <c r="P25" s="214"/>
      <c r="Q25" s="214"/>
      <c r="R25" s="214"/>
      <c r="S25" s="214"/>
      <c r="T25" s="214"/>
      <c r="U25" s="214"/>
      <c r="V25" s="202"/>
      <c r="W25" s="202"/>
      <c r="X25" s="202"/>
      <c r="Y25" s="202"/>
      <c r="Z25" s="202"/>
      <c r="AA25" s="202"/>
      <c r="AB25" s="202"/>
      <c r="AC25" s="202"/>
      <c r="AD25" s="202"/>
      <c r="AE25" s="202"/>
      <c r="AF25" s="202"/>
      <c r="AG25" s="202"/>
      <c r="AH25" s="214"/>
      <c r="AI25" s="41"/>
      <c r="AJ25" s="41"/>
      <c r="AK25" s="41"/>
      <c r="AL25" s="41"/>
      <c r="AM25" s="41"/>
      <c r="AN25" s="41"/>
      <c r="AO25" s="41"/>
      <c r="AP25" s="41"/>
      <c r="AQ25" s="41"/>
      <c r="AR25" s="41"/>
      <c r="AS25" s="41"/>
      <c r="AT25" s="41"/>
    </row>
    <row r="26" spans="1:46" s="68" customFormat="1" ht="19.5" customHeight="1" x14ac:dyDescent="0.15">
      <c r="A26" s="70"/>
      <c r="B26" s="200" t="s">
        <v>152</v>
      </c>
      <c r="C26" s="71" t="str">
        <f>C24</f>
        <v>Sales</v>
      </c>
      <c r="D26" s="71" t="str">
        <f>D24</f>
        <v>No Market</v>
      </c>
      <c r="E26" s="71" t="s">
        <v>23</v>
      </c>
      <c r="F26" s="71" t="s">
        <v>235</v>
      </c>
      <c r="G26" s="71" t="str">
        <f>G24</f>
        <v>No Product</v>
      </c>
      <c r="H26" s="66"/>
      <c r="I26" s="209">
        <f>U26</f>
        <v>9</v>
      </c>
      <c r="J26" s="215">
        <v>8</v>
      </c>
      <c r="K26" s="215">
        <v>8</v>
      </c>
      <c r="L26" s="215">
        <v>8</v>
      </c>
      <c r="M26" s="215">
        <v>8</v>
      </c>
      <c r="N26" s="215">
        <v>8</v>
      </c>
      <c r="O26" s="215">
        <v>9</v>
      </c>
      <c r="P26" s="215">
        <v>9</v>
      </c>
      <c r="Q26" s="215">
        <v>9</v>
      </c>
      <c r="R26" s="215">
        <v>9</v>
      </c>
      <c r="S26" s="215">
        <v>9</v>
      </c>
      <c r="T26" s="215">
        <v>9</v>
      </c>
      <c r="U26" s="215">
        <v>9</v>
      </c>
      <c r="V26" s="210">
        <f>COUNT('1. Headcount'!BZ$18:BZ$27)</f>
        <v>10</v>
      </c>
      <c r="W26" s="210">
        <f>COUNT('1. Headcount'!CA$18:CA$27)</f>
        <v>10</v>
      </c>
      <c r="X26" s="210">
        <f>COUNT('1. Headcount'!CB$18:CB$27)</f>
        <v>10</v>
      </c>
      <c r="Y26" s="210">
        <f>COUNT('1. Headcount'!CC$18:CC$27)</f>
        <v>10</v>
      </c>
      <c r="Z26" s="210">
        <f>COUNT('1. Headcount'!CD$18:CD$27)</f>
        <v>10</v>
      </c>
      <c r="AA26" s="210">
        <f>COUNT('1. Headcount'!CE$18:CE$27)</f>
        <v>10</v>
      </c>
      <c r="AB26" s="210">
        <f>COUNT('1. Headcount'!CF$18:CF$27)</f>
        <v>10</v>
      </c>
      <c r="AC26" s="210">
        <f>COUNT('1. Headcount'!CG$18:CG$27)</f>
        <v>10</v>
      </c>
      <c r="AD26" s="210">
        <f>COUNT('1. Headcount'!CH$18:CH$27)</f>
        <v>10</v>
      </c>
      <c r="AE26" s="210">
        <f>COUNT('1. Headcount'!CI$18:CI$27)</f>
        <v>10</v>
      </c>
      <c r="AF26" s="210">
        <f>COUNT('1. Headcount'!CJ$18:CJ$27)</f>
        <v>10</v>
      </c>
      <c r="AG26" s="210">
        <f>COUNT('1. Headcount'!CK$18:CK$27)</f>
        <v>10</v>
      </c>
      <c r="AH26" s="209">
        <f>AG26</f>
        <v>10</v>
      </c>
      <c r="AI26" s="67"/>
      <c r="AJ26" s="67"/>
      <c r="AK26" s="67"/>
      <c r="AL26" s="67"/>
      <c r="AM26" s="67"/>
      <c r="AN26" s="67"/>
      <c r="AO26" s="67"/>
      <c r="AP26" s="67"/>
      <c r="AQ26" s="67"/>
      <c r="AR26" s="67"/>
      <c r="AS26" s="67"/>
      <c r="AT26" s="67"/>
    </row>
    <row r="27" spans="1:46" s="68" customFormat="1" ht="19.5" customHeight="1" x14ac:dyDescent="0.15">
      <c r="A27" s="70"/>
      <c r="B27" s="201" t="s">
        <v>28</v>
      </c>
      <c r="C27" s="71" t="str">
        <f>C26</f>
        <v>Sales</v>
      </c>
      <c r="D27" s="71" t="str">
        <f>D26</f>
        <v>No Market</v>
      </c>
      <c r="E27" s="71" t="s">
        <v>23</v>
      </c>
      <c r="F27" s="71" t="s">
        <v>235</v>
      </c>
      <c r="G27" s="71" t="str">
        <f>G26</f>
        <v>No Product</v>
      </c>
      <c r="H27" s="66"/>
      <c r="I27" s="209">
        <f>U27</f>
        <v>9</v>
      </c>
      <c r="J27" s="215">
        <v>8</v>
      </c>
      <c r="K27" s="215">
        <v>8</v>
      </c>
      <c r="L27" s="215">
        <v>8</v>
      </c>
      <c r="M27" s="215">
        <v>8</v>
      </c>
      <c r="N27" s="215">
        <v>8</v>
      </c>
      <c r="O27" s="215">
        <v>9</v>
      </c>
      <c r="P27" s="215">
        <v>9</v>
      </c>
      <c r="Q27" s="215">
        <v>9</v>
      </c>
      <c r="R27" s="215">
        <v>9</v>
      </c>
      <c r="S27" s="215">
        <v>9</v>
      </c>
      <c r="T27" s="215">
        <v>9</v>
      </c>
      <c r="U27" s="215">
        <v>9</v>
      </c>
      <c r="V27" s="210">
        <f>COUNT('1. Headcount'!CL$18:CL$27)</f>
        <v>10</v>
      </c>
      <c r="W27" s="210">
        <f>COUNT('1. Headcount'!CM$18:CM$27)</f>
        <v>10</v>
      </c>
      <c r="X27" s="210">
        <f>COUNT('1. Headcount'!CN$18:CN$27)</f>
        <v>10</v>
      </c>
      <c r="Y27" s="210">
        <f>COUNT('1. Headcount'!CO$18:CO$27)</f>
        <v>10</v>
      </c>
      <c r="Z27" s="210">
        <f>COUNT('1. Headcount'!CP$18:CP$27)</f>
        <v>10</v>
      </c>
      <c r="AA27" s="210">
        <f>COUNT('1. Headcount'!CQ$18:CQ$27)</f>
        <v>10</v>
      </c>
      <c r="AB27" s="210">
        <f>COUNT('1. Headcount'!CR$18:CR$27)</f>
        <v>10</v>
      </c>
      <c r="AC27" s="210">
        <f>COUNT('1. Headcount'!CS$18:CS$27)</f>
        <v>10</v>
      </c>
      <c r="AD27" s="210">
        <f>COUNT('1. Headcount'!CT$18:CT$27)</f>
        <v>10</v>
      </c>
      <c r="AE27" s="210">
        <f>COUNT('1. Headcount'!CU$18:CU$27)</f>
        <v>10</v>
      </c>
      <c r="AF27" s="210">
        <f>COUNT('1. Headcount'!CV$18:CV$27)</f>
        <v>10</v>
      </c>
      <c r="AG27" s="210">
        <f>COUNT('1. Headcount'!CW$18:CW$27)</f>
        <v>10</v>
      </c>
      <c r="AH27" s="209">
        <f>AG27</f>
        <v>10</v>
      </c>
      <c r="AI27" s="67"/>
      <c r="AJ27" s="67"/>
      <c r="AK27" s="67"/>
      <c r="AL27" s="67"/>
      <c r="AM27" s="67"/>
      <c r="AN27" s="67"/>
      <c r="AO27" s="67"/>
      <c r="AP27" s="67"/>
      <c r="AQ27" s="67"/>
      <c r="AR27" s="67"/>
      <c r="AS27" s="67"/>
      <c r="AT27" s="67"/>
    </row>
    <row r="28" spans="1:46" ht="19.5" customHeight="1" x14ac:dyDescent="0.15">
      <c r="A28" s="31"/>
      <c r="B28" s="32"/>
      <c r="C28" s="33"/>
      <c r="D28" s="33"/>
      <c r="E28" s="33"/>
      <c r="F28" s="33"/>
      <c r="G28" s="33"/>
      <c r="H28" s="33"/>
      <c r="I28" s="69"/>
      <c r="J28" s="69"/>
      <c r="K28" s="69"/>
      <c r="L28" s="69"/>
      <c r="M28" s="69"/>
      <c r="N28" s="69"/>
      <c r="O28" s="69"/>
      <c r="P28" s="69"/>
      <c r="Q28" s="69"/>
      <c r="R28" s="69"/>
      <c r="S28" s="69"/>
      <c r="T28" s="69"/>
      <c r="U28" s="69"/>
      <c r="V28" s="3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row>
    <row r="29" spans="1:46" ht="19.5" customHeight="1" x14ac:dyDescent="0.15">
      <c r="A29" s="31"/>
      <c r="B29" s="72"/>
      <c r="C29" s="35"/>
      <c r="D29" s="35"/>
      <c r="E29" s="35"/>
      <c r="F29" s="35"/>
      <c r="G29" s="35"/>
      <c r="H29" s="35"/>
      <c r="I29" s="73"/>
      <c r="J29" s="73"/>
      <c r="K29" s="73"/>
      <c r="L29" s="73"/>
      <c r="M29" s="73"/>
      <c r="N29" s="73"/>
      <c r="O29" s="73"/>
      <c r="P29" s="73"/>
      <c r="Q29" s="73"/>
      <c r="R29" s="73"/>
      <c r="S29" s="73"/>
      <c r="T29" s="73"/>
      <c r="U29" s="73"/>
      <c r="V29" s="73"/>
      <c r="W29" s="73"/>
      <c r="X29" s="73"/>
      <c r="Y29" s="73"/>
      <c r="Z29" s="73"/>
      <c r="AA29" s="73"/>
      <c r="AB29" s="73"/>
      <c r="AC29" s="73"/>
      <c r="AD29" s="74"/>
      <c r="AE29" s="72"/>
      <c r="AF29" s="75"/>
      <c r="AG29" s="74"/>
      <c r="AH29" s="76"/>
      <c r="AI29" s="41"/>
      <c r="AJ29" s="41"/>
      <c r="AK29" s="41"/>
      <c r="AL29" s="41"/>
      <c r="AM29" s="41"/>
      <c r="AN29" s="41"/>
      <c r="AO29" s="41"/>
      <c r="AP29" s="41"/>
      <c r="AQ29" s="41"/>
      <c r="AR29" s="41"/>
      <c r="AS29" s="41"/>
      <c r="AT29" s="41"/>
    </row>
    <row r="30" spans="1:46" ht="19.5" customHeight="1" thickBot="1" x14ac:dyDescent="0.2">
      <c r="A30" s="31"/>
      <c r="B30" s="32"/>
      <c r="C30" s="33"/>
      <c r="D30" s="33"/>
      <c r="E30" s="33"/>
      <c r="F30" s="33"/>
      <c r="G30" s="33"/>
      <c r="H30" s="33"/>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41"/>
      <c r="AJ30" s="41"/>
      <c r="AK30" s="41"/>
      <c r="AL30" s="41"/>
      <c r="AM30" s="41"/>
      <c r="AN30" s="41"/>
      <c r="AO30" s="41"/>
      <c r="AP30" s="41"/>
      <c r="AQ30" s="41"/>
      <c r="AR30" s="41"/>
      <c r="AS30" s="41"/>
      <c r="AT30" s="41"/>
    </row>
    <row r="31" spans="1:46" ht="19.5" customHeight="1" outlineLevel="1" x14ac:dyDescent="0.15">
      <c r="A31" s="31"/>
      <c r="B31" s="72"/>
      <c r="C31" s="35"/>
      <c r="D31" s="35"/>
      <c r="E31" s="35"/>
      <c r="F31" s="35"/>
      <c r="G31" s="35"/>
      <c r="H31" s="35"/>
      <c r="I31" s="218" t="s">
        <v>238</v>
      </c>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20"/>
      <c r="AH31" s="72"/>
      <c r="AI31" s="41"/>
      <c r="AJ31" s="41"/>
      <c r="AK31" s="41"/>
      <c r="AL31" s="41"/>
      <c r="AM31" s="41"/>
      <c r="AN31" s="41"/>
      <c r="AO31" s="41"/>
      <c r="AP31" s="41"/>
      <c r="AQ31" s="41"/>
      <c r="AR31" s="41"/>
      <c r="AS31" s="41"/>
      <c r="AT31" s="41"/>
    </row>
    <row r="32" spans="1:46" ht="19.5" customHeight="1" outlineLevel="1" x14ac:dyDescent="0.15">
      <c r="A32" s="31"/>
      <c r="B32" s="72"/>
      <c r="C32" s="35"/>
      <c r="D32" s="35"/>
      <c r="E32" s="35"/>
      <c r="F32" s="35"/>
      <c r="G32" s="35"/>
      <c r="H32" s="35"/>
      <c r="I32" s="221"/>
      <c r="J32" s="222"/>
      <c r="K32" s="222"/>
      <c r="L32" s="222"/>
      <c r="M32" s="222"/>
      <c r="N32" s="222"/>
      <c r="O32" s="222"/>
      <c r="P32" s="222"/>
      <c r="Q32" s="222"/>
      <c r="R32" s="222"/>
      <c r="S32" s="222"/>
      <c r="T32" s="222"/>
      <c r="U32" s="222"/>
      <c r="V32" s="223" t="str">
        <f t="shared" ref="V32:AG32" si="12">V13</f>
        <v>Jan-23</v>
      </c>
      <c r="W32" s="223" t="str">
        <f t="shared" si="12"/>
        <v>Feb-23</v>
      </c>
      <c r="X32" s="223" t="str">
        <f t="shared" si="12"/>
        <v>Mar-23</v>
      </c>
      <c r="Y32" s="223" t="str">
        <f t="shared" si="12"/>
        <v>Apr-23</v>
      </c>
      <c r="Z32" s="223" t="str">
        <f t="shared" si="12"/>
        <v>May-23</v>
      </c>
      <c r="AA32" s="223" t="str">
        <f t="shared" si="12"/>
        <v>Jun-23</v>
      </c>
      <c r="AB32" s="223" t="str">
        <f t="shared" si="12"/>
        <v>Jul-23</v>
      </c>
      <c r="AC32" s="223" t="str">
        <f t="shared" si="12"/>
        <v>Aug-23</v>
      </c>
      <c r="AD32" s="223" t="str">
        <f t="shared" si="12"/>
        <v>Sep-23</v>
      </c>
      <c r="AE32" s="223" t="str">
        <f t="shared" si="12"/>
        <v>Oct-23</v>
      </c>
      <c r="AF32" s="223" t="str">
        <f t="shared" si="12"/>
        <v>Nov-23</v>
      </c>
      <c r="AG32" s="224" t="str">
        <f t="shared" si="12"/>
        <v>Dec-23</v>
      </c>
      <c r="AH32" s="72"/>
      <c r="AI32" s="41"/>
      <c r="AJ32" s="41"/>
      <c r="AK32" s="41"/>
      <c r="AL32" s="41"/>
      <c r="AM32" s="41"/>
      <c r="AN32" s="41"/>
      <c r="AO32" s="41"/>
      <c r="AP32" s="41"/>
      <c r="AQ32" s="41"/>
      <c r="AR32" s="41"/>
      <c r="AS32" s="41"/>
      <c r="AT32" s="41"/>
    </row>
    <row r="33" spans="1:46" ht="19.5" customHeight="1" outlineLevel="1" x14ac:dyDescent="0.15">
      <c r="A33" s="31"/>
      <c r="B33" s="72"/>
      <c r="C33" s="35"/>
      <c r="D33" s="35"/>
      <c r="E33" s="35"/>
      <c r="F33" s="35"/>
      <c r="G33" s="35"/>
      <c r="H33" s="35"/>
      <c r="I33" s="225" t="s">
        <v>216</v>
      </c>
      <c r="J33" s="222"/>
      <c r="K33" s="222"/>
      <c r="L33" s="222"/>
      <c r="M33" s="222"/>
      <c r="N33" s="222"/>
      <c r="O33" s="222"/>
      <c r="P33" s="222"/>
      <c r="Q33" s="222"/>
      <c r="R33" s="222"/>
      <c r="S33" s="222"/>
      <c r="T33" s="222"/>
      <c r="U33" s="222"/>
      <c r="V33" s="226">
        <f t="shared" ref="V33:AG33" si="13">V17+V18+V16</f>
        <v>145415.49154600003</v>
      </c>
      <c r="W33" s="226">
        <f t="shared" si="13"/>
        <v>151728.03308600001</v>
      </c>
      <c r="X33" s="226">
        <f t="shared" si="13"/>
        <v>158571.22268600002</v>
      </c>
      <c r="Y33" s="226">
        <f t="shared" si="13"/>
        <v>169664.32737400001</v>
      </c>
      <c r="Z33" s="226">
        <f t="shared" si="13"/>
        <v>169650.84807800001</v>
      </c>
      <c r="AA33" s="226">
        <f t="shared" si="13"/>
        <v>169633.587726</v>
      </c>
      <c r="AB33" s="226">
        <f t="shared" si="13"/>
        <v>167346.42492600001</v>
      </c>
      <c r="AC33" s="226">
        <f t="shared" si="13"/>
        <v>164451.864566</v>
      </c>
      <c r="AD33" s="226">
        <f t="shared" si="13"/>
        <v>163579.43589200001</v>
      </c>
      <c r="AE33" s="226">
        <f t="shared" si="13"/>
        <v>163579.02218</v>
      </c>
      <c r="AF33" s="226">
        <f t="shared" si="13"/>
        <v>163579.02218</v>
      </c>
      <c r="AG33" s="227">
        <f t="shared" si="13"/>
        <v>163182.64958</v>
      </c>
      <c r="AH33" s="72"/>
      <c r="AI33" s="41"/>
      <c r="AJ33" s="41"/>
      <c r="AK33" s="41"/>
      <c r="AL33" s="41"/>
      <c r="AM33" s="41"/>
      <c r="AN33" s="41"/>
      <c r="AO33" s="41"/>
      <c r="AP33" s="41"/>
      <c r="AQ33" s="41"/>
      <c r="AR33" s="41"/>
      <c r="AS33" s="41"/>
      <c r="AT33" s="41"/>
    </row>
    <row r="34" spans="1:46" ht="19.5" customHeight="1" outlineLevel="1" thickBot="1" x14ac:dyDescent="0.2">
      <c r="A34" s="31"/>
      <c r="B34" s="72"/>
      <c r="C34" s="35"/>
      <c r="D34" s="35"/>
      <c r="E34" s="35"/>
      <c r="F34" s="35"/>
      <c r="G34" s="35"/>
      <c r="H34" s="35"/>
      <c r="I34" s="228" t="s">
        <v>217</v>
      </c>
      <c r="J34" s="229"/>
      <c r="K34" s="229"/>
      <c r="L34" s="229"/>
      <c r="M34" s="229"/>
      <c r="N34" s="229"/>
      <c r="O34" s="229"/>
      <c r="P34" s="229"/>
      <c r="Q34" s="229"/>
      <c r="R34" s="229"/>
      <c r="S34" s="229"/>
      <c r="T34" s="229"/>
      <c r="U34" s="229"/>
      <c r="V34" s="230">
        <f t="shared" ref="V34:AG34" si="14">V19+V20+V21+V22</f>
        <v>91200</v>
      </c>
      <c r="W34" s="230">
        <f t="shared" si="14"/>
        <v>59100</v>
      </c>
      <c r="X34" s="230">
        <f t="shared" si="14"/>
        <v>105200</v>
      </c>
      <c r="Y34" s="230">
        <f t="shared" si="14"/>
        <v>122200</v>
      </c>
      <c r="Z34" s="230">
        <f t="shared" si="14"/>
        <v>227200</v>
      </c>
      <c r="AA34" s="230">
        <f t="shared" si="14"/>
        <v>134200</v>
      </c>
      <c r="AB34" s="230">
        <f t="shared" si="14"/>
        <v>155950</v>
      </c>
      <c r="AC34" s="230">
        <f t="shared" si="14"/>
        <v>134950</v>
      </c>
      <c r="AD34" s="230">
        <f t="shared" si="14"/>
        <v>134950</v>
      </c>
      <c r="AE34" s="230">
        <f t="shared" si="14"/>
        <v>168950</v>
      </c>
      <c r="AF34" s="230">
        <f t="shared" si="14"/>
        <v>143950</v>
      </c>
      <c r="AG34" s="231">
        <f t="shared" si="14"/>
        <v>140950</v>
      </c>
      <c r="AH34" s="72"/>
      <c r="AI34" s="41"/>
      <c r="AJ34" s="41"/>
      <c r="AK34" s="41"/>
      <c r="AL34" s="41"/>
      <c r="AM34" s="41"/>
      <c r="AN34" s="41"/>
      <c r="AO34" s="41"/>
      <c r="AP34" s="41"/>
      <c r="AQ34" s="41"/>
      <c r="AR34" s="41"/>
      <c r="AS34" s="41"/>
      <c r="AT34" s="41"/>
    </row>
    <row r="35" spans="1:46" ht="19.5" customHeight="1" x14ac:dyDescent="0.15">
      <c r="A35" s="31"/>
      <c r="B35" s="32"/>
      <c r="C35" s="33"/>
      <c r="D35" s="33"/>
      <c r="E35" s="33"/>
      <c r="F35" s="33"/>
      <c r="G35" s="33"/>
      <c r="H35" s="33"/>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41"/>
      <c r="AJ35" s="41"/>
      <c r="AK35" s="41"/>
      <c r="AL35" s="41"/>
      <c r="AM35" s="41"/>
      <c r="AN35" s="41"/>
      <c r="AO35" s="41"/>
      <c r="AP35" s="41"/>
      <c r="AQ35" s="41"/>
      <c r="AR35" s="41"/>
      <c r="AS35" s="41"/>
      <c r="AT35" s="41"/>
    </row>
    <row r="36" spans="1:46" ht="19.5" customHeight="1" x14ac:dyDescent="0.15">
      <c r="A36" s="31"/>
      <c r="B36" s="32"/>
      <c r="C36" s="33"/>
      <c r="D36" s="33"/>
      <c r="E36" s="33"/>
      <c r="F36" s="33"/>
      <c r="G36" s="33"/>
      <c r="H36" s="33"/>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41"/>
      <c r="AJ36" s="41"/>
      <c r="AK36" s="41"/>
      <c r="AL36" s="41"/>
      <c r="AM36" s="41"/>
      <c r="AN36" s="41"/>
      <c r="AO36" s="41"/>
      <c r="AP36" s="41"/>
      <c r="AQ36" s="41"/>
      <c r="AR36" s="41"/>
      <c r="AS36" s="41"/>
      <c r="AT36" s="41"/>
    </row>
    <row r="37" spans="1:46" ht="19.5" customHeight="1" x14ac:dyDescent="0.15">
      <c r="A37" s="31"/>
      <c r="B37" s="32"/>
      <c r="C37" s="33"/>
      <c r="D37" s="33"/>
      <c r="E37" s="33"/>
      <c r="F37" s="33"/>
      <c r="G37" s="33"/>
      <c r="H37" s="33"/>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41"/>
      <c r="AJ37" s="41"/>
      <c r="AK37" s="41"/>
      <c r="AL37" s="41"/>
      <c r="AM37" s="41"/>
      <c r="AN37" s="41"/>
      <c r="AO37" s="41"/>
      <c r="AP37" s="41"/>
      <c r="AQ37" s="41"/>
      <c r="AR37" s="41"/>
      <c r="AS37" s="41"/>
      <c r="AT37" s="41"/>
    </row>
    <row r="38" spans="1:46" ht="19.5" customHeight="1" x14ac:dyDescent="0.15">
      <c r="A38" s="31"/>
      <c r="B38" s="32"/>
      <c r="C38" s="33"/>
      <c r="D38" s="33"/>
      <c r="E38" s="33"/>
      <c r="F38" s="33"/>
      <c r="G38" s="33"/>
      <c r="H38" s="33"/>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41"/>
      <c r="AJ38" s="41"/>
      <c r="AK38" s="41"/>
      <c r="AL38" s="41"/>
      <c r="AM38" s="41"/>
      <c r="AN38" s="41"/>
      <c r="AO38" s="41"/>
      <c r="AP38" s="41"/>
      <c r="AQ38" s="41"/>
      <c r="AR38" s="41"/>
      <c r="AS38" s="41"/>
      <c r="AT38" s="41"/>
    </row>
    <row r="39" spans="1:46" ht="19.5" customHeight="1" x14ac:dyDescent="0.15">
      <c r="A39" s="31"/>
      <c r="B39" s="32"/>
      <c r="C39" s="33"/>
      <c r="D39" s="33"/>
      <c r="E39" s="33"/>
      <c r="F39" s="33"/>
      <c r="G39" s="33"/>
      <c r="H39" s="33"/>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41"/>
      <c r="AJ39" s="41"/>
      <c r="AK39" s="41"/>
      <c r="AL39" s="41"/>
      <c r="AM39" s="41"/>
      <c r="AN39" s="41"/>
      <c r="AO39" s="41"/>
      <c r="AP39" s="41"/>
      <c r="AQ39" s="41"/>
      <c r="AR39" s="41"/>
      <c r="AS39" s="41"/>
      <c r="AT39" s="41"/>
    </row>
    <row r="40" spans="1:46" ht="19.5" customHeight="1" x14ac:dyDescent="0.15">
      <c r="A40" s="31"/>
      <c r="B40" s="32"/>
      <c r="C40" s="33"/>
      <c r="D40" s="33"/>
      <c r="E40" s="33"/>
      <c r="F40" s="33"/>
      <c r="G40" s="33"/>
      <c r="H40" s="33"/>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41"/>
      <c r="AJ40" s="41"/>
      <c r="AK40" s="41"/>
      <c r="AL40" s="41"/>
      <c r="AM40" s="41"/>
      <c r="AN40" s="41"/>
      <c r="AO40" s="41"/>
      <c r="AP40" s="41"/>
      <c r="AQ40" s="41"/>
      <c r="AR40" s="41"/>
      <c r="AS40" s="41"/>
      <c r="AT40" s="41"/>
    </row>
    <row r="41" spans="1:46" ht="19.5" customHeight="1" x14ac:dyDescent="0.15">
      <c r="A41" s="31"/>
      <c r="B41" s="32"/>
      <c r="C41" s="33"/>
      <c r="D41" s="33"/>
      <c r="E41" s="33"/>
      <c r="F41" s="33"/>
      <c r="G41" s="33"/>
      <c r="H41" s="33"/>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41"/>
      <c r="AJ41" s="41"/>
      <c r="AK41" s="41"/>
      <c r="AL41" s="41"/>
      <c r="AM41" s="41"/>
      <c r="AN41" s="41"/>
      <c r="AO41" s="41"/>
      <c r="AP41" s="41"/>
      <c r="AQ41" s="41"/>
      <c r="AR41" s="41"/>
      <c r="AS41" s="41"/>
      <c r="AT41" s="41"/>
    </row>
    <row r="42" spans="1:46" ht="19.5" customHeight="1" x14ac:dyDescent="0.15">
      <c r="A42" s="31"/>
      <c r="B42" s="32"/>
      <c r="C42" s="33"/>
      <c r="D42" s="33"/>
      <c r="E42" s="33"/>
      <c r="F42" s="33"/>
      <c r="G42" s="33"/>
      <c r="H42" s="33"/>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41"/>
      <c r="AJ42" s="41"/>
      <c r="AK42" s="41"/>
      <c r="AL42" s="41"/>
      <c r="AM42" s="41"/>
      <c r="AN42" s="41"/>
      <c r="AO42" s="41"/>
      <c r="AP42" s="41"/>
      <c r="AQ42" s="41"/>
      <c r="AR42" s="41"/>
      <c r="AS42" s="41"/>
      <c r="AT42" s="41"/>
    </row>
    <row r="43" spans="1:46" ht="19.5" customHeight="1" x14ac:dyDescent="0.15">
      <c r="A43" s="31"/>
      <c r="B43" s="32"/>
      <c r="C43" s="33"/>
      <c r="D43" s="33"/>
      <c r="E43" s="33"/>
      <c r="F43" s="33"/>
      <c r="G43" s="33"/>
      <c r="H43" s="33"/>
      <c r="I43" s="31"/>
      <c r="J43" s="31"/>
      <c r="K43" s="31"/>
      <c r="L43" s="31"/>
      <c r="M43" s="31"/>
      <c r="N43" s="31"/>
      <c r="O43" s="31"/>
      <c r="P43" s="31"/>
      <c r="Q43" s="31"/>
      <c r="R43" s="31"/>
      <c r="S43" s="31"/>
      <c r="T43" s="31"/>
      <c r="U43" s="31"/>
      <c r="V43" s="3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row>
    <row r="44" spans="1:46" ht="19.5" customHeight="1" x14ac:dyDescent="0.15">
      <c r="A44" s="31"/>
      <c r="B44" s="32"/>
      <c r="C44" s="33"/>
      <c r="D44" s="33"/>
      <c r="E44" s="33"/>
      <c r="F44" s="33"/>
      <c r="G44" s="33"/>
      <c r="H44" s="33"/>
      <c r="I44" s="31"/>
      <c r="J44" s="31"/>
      <c r="K44" s="31"/>
      <c r="L44" s="31"/>
      <c r="M44" s="31"/>
      <c r="N44" s="31"/>
      <c r="O44" s="31"/>
      <c r="P44" s="31"/>
      <c r="Q44" s="31"/>
      <c r="R44" s="31"/>
      <c r="S44" s="31"/>
      <c r="T44" s="31"/>
      <c r="U44" s="31"/>
      <c r="V44" s="3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row>
    <row r="45" spans="1:46" ht="19.5" customHeight="1" x14ac:dyDescent="0.15">
      <c r="A45" s="31"/>
      <c r="B45" s="32"/>
      <c r="C45" s="33"/>
      <c r="D45" s="33"/>
      <c r="E45" s="33"/>
      <c r="F45" s="33"/>
      <c r="G45" s="33"/>
      <c r="H45" s="33"/>
      <c r="I45" s="31"/>
      <c r="J45" s="31"/>
      <c r="K45" s="31"/>
      <c r="L45" s="31"/>
      <c r="M45" s="31"/>
      <c r="N45" s="31"/>
      <c r="O45" s="31"/>
      <c r="P45" s="31"/>
      <c r="Q45" s="31"/>
      <c r="R45" s="31"/>
      <c r="S45" s="31"/>
      <c r="T45" s="31"/>
      <c r="U45" s="31"/>
      <c r="V45" s="3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row>
    <row r="46" spans="1:46" ht="15.75" customHeight="1" x14ac:dyDescent="0.15">
      <c r="A46" s="31"/>
      <c r="B46" s="32"/>
      <c r="C46" s="33"/>
      <c r="D46" s="33"/>
      <c r="E46" s="33"/>
      <c r="F46" s="33"/>
      <c r="G46" s="33"/>
      <c r="H46" s="33"/>
      <c r="I46" s="31"/>
      <c r="J46" s="31"/>
      <c r="K46" s="31"/>
      <c r="L46" s="31"/>
      <c r="M46" s="31"/>
      <c r="N46" s="31"/>
      <c r="O46" s="31"/>
      <c r="P46" s="31"/>
      <c r="Q46" s="31"/>
      <c r="R46" s="31"/>
      <c r="S46" s="31"/>
      <c r="T46" s="31"/>
      <c r="U46" s="31"/>
      <c r="V46" s="3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row>
    <row r="47" spans="1:46" ht="15.75" customHeight="1" x14ac:dyDescent="0.15">
      <c r="A47" s="31"/>
      <c r="B47" s="32"/>
      <c r="C47" s="33"/>
      <c r="D47" s="33"/>
      <c r="E47" s="33"/>
      <c r="F47" s="33"/>
      <c r="G47" s="33"/>
      <c r="H47" s="33"/>
      <c r="I47" s="31"/>
      <c r="J47" s="31"/>
      <c r="K47" s="31"/>
      <c r="L47" s="31"/>
      <c r="M47" s="31"/>
      <c r="N47" s="31"/>
      <c r="O47" s="31"/>
      <c r="P47" s="31"/>
      <c r="Q47" s="31"/>
      <c r="R47" s="31"/>
      <c r="S47" s="31"/>
      <c r="T47" s="31"/>
      <c r="U47" s="31"/>
      <c r="V47" s="3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row>
    <row r="48" spans="1:46" ht="15.75" customHeight="1" x14ac:dyDescent="0.15">
      <c r="A48" s="31"/>
      <c r="B48" s="32"/>
      <c r="C48" s="33"/>
      <c r="D48" s="33"/>
      <c r="E48" s="33"/>
      <c r="F48" s="33"/>
      <c r="G48" s="33"/>
      <c r="H48" s="33"/>
      <c r="I48" s="31"/>
      <c r="J48" s="31"/>
      <c r="K48" s="31"/>
      <c r="L48" s="31"/>
      <c r="M48" s="31"/>
      <c r="N48" s="31"/>
      <c r="O48" s="31"/>
      <c r="P48" s="31"/>
      <c r="Q48" s="31"/>
      <c r="R48" s="31"/>
      <c r="S48" s="31"/>
      <c r="T48" s="31"/>
      <c r="U48" s="31"/>
      <c r="V48" s="3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row>
    <row r="49" spans="1:46" ht="15.75" customHeight="1" x14ac:dyDescent="0.15">
      <c r="A49" s="31"/>
      <c r="B49" s="32"/>
      <c r="C49" s="33"/>
      <c r="D49" s="33"/>
      <c r="E49" s="33"/>
      <c r="F49" s="33"/>
      <c r="G49" s="33"/>
      <c r="H49" s="33"/>
      <c r="I49" s="31"/>
      <c r="J49" s="31"/>
      <c r="K49" s="31"/>
      <c r="L49" s="31"/>
      <c r="M49" s="31"/>
      <c r="N49" s="31"/>
      <c r="O49" s="31"/>
      <c r="P49" s="31"/>
      <c r="Q49" s="31"/>
      <c r="R49" s="31"/>
      <c r="S49" s="31"/>
      <c r="T49" s="31"/>
      <c r="U49" s="31"/>
      <c r="V49" s="3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row>
    <row r="50" spans="1:46" ht="15.75" customHeight="1" x14ac:dyDescent="0.15">
      <c r="A50" s="31"/>
      <c r="B50" s="32"/>
      <c r="C50" s="33"/>
      <c r="D50" s="33"/>
      <c r="E50" s="33"/>
      <c r="F50" s="33"/>
      <c r="G50" s="33"/>
      <c r="H50" s="33"/>
      <c r="I50" s="31"/>
      <c r="J50" s="31"/>
      <c r="K50" s="31"/>
      <c r="L50" s="31"/>
      <c r="M50" s="31"/>
      <c r="N50" s="31"/>
      <c r="O50" s="31"/>
      <c r="P50" s="31"/>
      <c r="Q50" s="31"/>
      <c r="R50" s="31"/>
      <c r="S50" s="31"/>
      <c r="T50" s="31"/>
      <c r="U50" s="31"/>
      <c r="V50" s="3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row>
    <row r="51" spans="1:46" ht="15.75" customHeight="1" x14ac:dyDescent="0.15">
      <c r="A51" s="31"/>
      <c r="B51" s="32"/>
      <c r="C51" s="33"/>
      <c r="D51" s="33"/>
      <c r="E51" s="33"/>
      <c r="F51" s="33"/>
      <c r="G51" s="33"/>
      <c r="H51" s="33"/>
      <c r="I51" s="31"/>
      <c r="J51" s="31"/>
      <c r="K51" s="31"/>
      <c r="L51" s="31"/>
      <c r="M51" s="31"/>
      <c r="N51" s="31"/>
      <c r="O51" s="31"/>
      <c r="P51" s="31"/>
      <c r="Q51" s="31"/>
      <c r="R51" s="31"/>
      <c r="S51" s="31"/>
      <c r="T51" s="31"/>
      <c r="U51" s="31"/>
      <c r="V51" s="3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row>
    <row r="52" spans="1:46" ht="15.75" customHeight="1" x14ac:dyDescent="0.15">
      <c r="A52" s="31"/>
      <c r="B52" s="32"/>
      <c r="C52" s="33"/>
      <c r="D52" s="33"/>
      <c r="E52" s="33"/>
      <c r="F52" s="33"/>
      <c r="G52" s="33"/>
      <c r="H52" s="33"/>
      <c r="I52" s="31"/>
      <c r="J52" s="31"/>
      <c r="K52" s="31"/>
      <c r="L52" s="31"/>
      <c r="M52" s="31"/>
      <c r="N52" s="31"/>
      <c r="O52" s="31"/>
      <c r="P52" s="31"/>
      <c r="Q52" s="31"/>
      <c r="R52" s="31"/>
      <c r="S52" s="31"/>
      <c r="T52" s="31"/>
      <c r="U52" s="31"/>
      <c r="V52" s="3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row>
    <row r="53" spans="1:46" ht="15.75" customHeight="1" x14ac:dyDescent="0.15">
      <c r="A53" s="31"/>
      <c r="B53" s="32"/>
      <c r="C53" s="33"/>
      <c r="D53" s="33"/>
      <c r="E53" s="33"/>
      <c r="F53" s="33"/>
      <c r="G53" s="33"/>
      <c r="H53" s="33"/>
      <c r="I53" s="31"/>
      <c r="J53" s="31"/>
      <c r="K53" s="31"/>
      <c r="L53" s="31"/>
      <c r="M53" s="31"/>
      <c r="N53" s="31"/>
      <c r="O53" s="31"/>
      <c r="P53" s="31"/>
      <c r="Q53" s="31"/>
      <c r="R53" s="31"/>
      <c r="S53" s="31"/>
      <c r="T53" s="31"/>
      <c r="U53" s="31"/>
      <c r="V53" s="3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row>
    <row r="54" spans="1:46" ht="15.75" customHeight="1" x14ac:dyDescent="0.15">
      <c r="A54" s="31"/>
      <c r="B54" s="32"/>
      <c r="C54" s="33"/>
      <c r="D54" s="33"/>
      <c r="E54" s="33"/>
      <c r="F54" s="33"/>
      <c r="G54" s="33"/>
      <c r="H54" s="33"/>
      <c r="I54" s="31"/>
      <c r="J54" s="31"/>
      <c r="K54" s="31"/>
      <c r="L54" s="31"/>
      <c r="M54" s="31"/>
      <c r="N54" s="31"/>
      <c r="O54" s="31"/>
      <c r="P54" s="31"/>
      <c r="Q54" s="31"/>
      <c r="R54" s="31"/>
      <c r="S54" s="31"/>
      <c r="T54" s="31"/>
      <c r="U54" s="31"/>
      <c r="V54" s="3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row>
    <row r="55" spans="1:46" ht="15.75" customHeight="1" x14ac:dyDescent="0.15">
      <c r="A55" s="31"/>
      <c r="B55" s="32"/>
      <c r="C55" s="33"/>
      <c r="D55" s="33"/>
      <c r="E55" s="33"/>
      <c r="F55" s="33"/>
      <c r="G55" s="33"/>
      <c r="H55" s="33"/>
      <c r="I55" s="31"/>
      <c r="J55" s="31"/>
      <c r="K55" s="31"/>
      <c r="L55" s="31"/>
      <c r="M55" s="31"/>
      <c r="N55" s="31"/>
      <c r="O55" s="31"/>
      <c r="P55" s="31"/>
      <c r="Q55" s="31"/>
      <c r="R55" s="31"/>
      <c r="S55" s="31"/>
      <c r="T55" s="31"/>
      <c r="U55" s="31"/>
      <c r="V55" s="3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row>
    <row r="56" spans="1:46" ht="15.75" customHeight="1" x14ac:dyDescent="0.15">
      <c r="A56" s="31"/>
      <c r="B56" s="32"/>
      <c r="C56" s="33"/>
      <c r="D56" s="33"/>
      <c r="E56" s="33"/>
      <c r="F56" s="33"/>
      <c r="G56" s="33"/>
      <c r="H56" s="33"/>
      <c r="I56" s="31"/>
      <c r="J56" s="31"/>
      <c r="K56" s="31"/>
      <c r="L56" s="31"/>
      <c r="M56" s="31"/>
      <c r="N56" s="31"/>
      <c r="O56" s="31"/>
      <c r="P56" s="31"/>
      <c r="Q56" s="31"/>
      <c r="R56" s="31"/>
      <c r="S56" s="31"/>
      <c r="T56" s="31"/>
      <c r="U56" s="31"/>
      <c r="V56" s="3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row>
    <row r="57" spans="1:46" ht="15.75" customHeight="1" x14ac:dyDescent="0.15">
      <c r="A57" s="31"/>
      <c r="B57" s="32"/>
      <c r="C57" s="33"/>
      <c r="D57" s="33"/>
      <c r="E57" s="33"/>
      <c r="F57" s="33"/>
      <c r="G57" s="33"/>
      <c r="H57" s="33"/>
      <c r="I57" s="31"/>
      <c r="J57" s="31"/>
      <c r="K57" s="31"/>
      <c r="L57" s="31"/>
      <c r="M57" s="31"/>
      <c r="N57" s="31"/>
      <c r="O57" s="31"/>
      <c r="P57" s="31"/>
      <c r="Q57" s="31"/>
      <c r="R57" s="31"/>
      <c r="S57" s="31"/>
      <c r="T57" s="31"/>
      <c r="U57" s="31"/>
      <c r="V57" s="3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row>
    <row r="58" spans="1:46" ht="15.75" customHeight="1" x14ac:dyDescent="0.15">
      <c r="A58" s="31"/>
      <c r="B58" s="32"/>
      <c r="C58" s="33"/>
      <c r="D58" s="33"/>
      <c r="E58" s="33"/>
      <c r="F58" s="33"/>
      <c r="G58" s="33"/>
      <c r="H58" s="33"/>
      <c r="I58" s="31"/>
      <c r="J58" s="31"/>
      <c r="K58" s="31"/>
      <c r="L58" s="31"/>
      <c r="M58" s="31"/>
      <c r="N58" s="31"/>
      <c r="O58" s="31"/>
      <c r="P58" s="31"/>
      <c r="Q58" s="31"/>
      <c r="R58" s="31"/>
      <c r="S58" s="31"/>
      <c r="T58" s="31"/>
      <c r="U58" s="31"/>
      <c r="V58" s="3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row>
    <row r="59" spans="1:46" ht="15.75" customHeight="1" x14ac:dyDescent="0.15">
      <c r="A59" s="31"/>
      <c r="B59" s="32"/>
      <c r="C59" s="33"/>
      <c r="D59" s="33"/>
      <c r="E59" s="33"/>
      <c r="F59" s="33"/>
      <c r="G59" s="33"/>
      <c r="H59" s="33"/>
      <c r="I59" s="31"/>
      <c r="J59" s="31"/>
      <c r="K59" s="31"/>
      <c r="L59" s="31"/>
      <c r="M59" s="31"/>
      <c r="N59" s="31"/>
      <c r="O59" s="31"/>
      <c r="P59" s="31"/>
      <c r="Q59" s="31"/>
      <c r="R59" s="31"/>
      <c r="S59" s="31"/>
      <c r="T59" s="31"/>
      <c r="U59" s="31"/>
      <c r="V59" s="3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row>
    <row r="60" spans="1:46" ht="15.75" customHeight="1" x14ac:dyDescent="0.15">
      <c r="A60" s="31"/>
      <c r="B60" s="32"/>
      <c r="C60" s="33"/>
      <c r="D60" s="33"/>
      <c r="E60" s="33"/>
      <c r="F60" s="33"/>
      <c r="G60" s="33"/>
      <c r="H60" s="33"/>
      <c r="I60" s="31"/>
      <c r="J60" s="31"/>
      <c r="K60" s="31"/>
      <c r="L60" s="31"/>
      <c r="M60" s="31"/>
      <c r="N60" s="31"/>
      <c r="O60" s="31"/>
      <c r="P60" s="31"/>
      <c r="Q60" s="31"/>
      <c r="R60" s="31"/>
      <c r="S60" s="31"/>
      <c r="T60" s="31"/>
      <c r="U60" s="31"/>
      <c r="V60" s="3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row>
    <row r="61" spans="1:46" ht="15.75" customHeight="1" x14ac:dyDescent="0.15">
      <c r="A61" s="31"/>
      <c r="B61" s="32"/>
      <c r="C61" s="33"/>
      <c r="D61" s="33"/>
      <c r="E61" s="33"/>
      <c r="F61" s="33"/>
      <c r="G61" s="33"/>
      <c r="H61" s="33"/>
      <c r="I61" s="31"/>
      <c r="J61" s="31"/>
      <c r="K61" s="31"/>
      <c r="L61" s="31"/>
      <c r="M61" s="31"/>
      <c r="N61" s="31"/>
      <c r="O61" s="31"/>
      <c r="P61" s="31"/>
      <c r="Q61" s="31"/>
      <c r="R61" s="31"/>
      <c r="S61" s="31"/>
      <c r="T61" s="31"/>
      <c r="U61" s="31"/>
      <c r="V61" s="3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row>
    <row r="62" spans="1:46" ht="15.75" customHeight="1" x14ac:dyDescent="0.15">
      <c r="A62" s="31"/>
      <c r="B62" s="32"/>
      <c r="C62" s="33"/>
      <c r="D62" s="33"/>
      <c r="E62" s="33"/>
      <c r="F62" s="33"/>
      <c r="G62" s="33"/>
      <c r="H62" s="33"/>
      <c r="I62" s="31"/>
      <c r="J62" s="31"/>
      <c r="K62" s="31"/>
      <c r="L62" s="31"/>
      <c r="M62" s="31"/>
      <c r="N62" s="31"/>
      <c r="O62" s="31"/>
      <c r="P62" s="31"/>
      <c r="Q62" s="31"/>
      <c r="R62" s="31"/>
      <c r="S62" s="31"/>
      <c r="T62" s="31"/>
      <c r="U62" s="31"/>
      <c r="V62" s="3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row>
    <row r="63" spans="1:46" ht="15.75" customHeight="1" x14ac:dyDescent="0.15">
      <c r="A63" s="31"/>
      <c r="B63" s="32"/>
      <c r="C63" s="33"/>
      <c r="D63" s="33"/>
      <c r="E63" s="33"/>
      <c r="F63" s="33"/>
      <c r="G63" s="33"/>
      <c r="H63" s="33"/>
      <c r="I63" s="31"/>
      <c r="J63" s="31"/>
      <c r="K63" s="31"/>
      <c r="L63" s="31"/>
      <c r="M63" s="31"/>
      <c r="N63" s="31"/>
      <c r="O63" s="31"/>
      <c r="P63" s="31"/>
      <c r="Q63" s="31"/>
      <c r="R63" s="31"/>
      <c r="S63" s="31"/>
      <c r="T63" s="31"/>
      <c r="U63" s="31"/>
      <c r="V63" s="3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row>
    <row r="64" spans="1:46" ht="15.75" customHeight="1" x14ac:dyDescent="0.15">
      <c r="A64" s="31"/>
      <c r="B64" s="32"/>
      <c r="C64" s="33"/>
      <c r="D64" s="33"/>
      <c r="E64" s="33"/>
      <c r="F64" s="33"/>
      <c r="G64" s="33"/>
      <c r="H64" s="33"/>
      <c r="I64" s="31"/>
      <c r="J64" s="31"/>
      <c r="K64" s="31"/>
      <c r="L64" s="31"/>
      <c r="M64" s="31"/>
      <c r="N64" s="31"/>
      <c r="O64" s="31"/>
      <c r="P64" s="31"/>
      <c r="Q64" s="31"/>
      <c r="R64" s="31"/>
      <c r="S64" s="31"/>
      <c r="T64" s="31"/>
      <c r="U64" s="31"/>
      <c r="V64" s="3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row>
    <row r="65" spans="1:46" ht="15.75" customHeight="1" x14ac:dyDescent="0.15">
      <c r="A65" s="31"/>
      <c r="B65" s="32"/>
      <c r="C65" s="33"/>
      <c r="D65" s="33"/>
      <c r="E65" s="33"/>
      <c r="F65" s="33"/>
      <c r="G65" s="33"/>
      <c r="H65" s="33"/>
      <c r="I65" s="31"/>
      <c r="J65" s="31"/>
      <c r="K65" s="31"/>
      <c r="L65" s="31"/>
      <c r="M65" s="31"/>
      <c r="N65" s="31"/>
      <c r="O65" s="31"/>
      <c r="P65" s="31"/>
      <c r="Q65" s="31"/>
      <c r="R65" s="31"/>
      <c r="S65" s="31"/>
      <c r="T65" s="31"/>
      <c r="U65" s="31"/>
      <c r="V65" s="3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row>
    <row r="66" spans="1:46" ht="15.75" customHeight="1" x14ac:dyDescent="0.15">
      <c r="A66" s="31"/>
      <c r="B66" s="32"/>
      <c r="C66" s="33"/>
      <c r="D66" s="33"/>
      <c r="E66" s="33"/>
      <c r="F66" s="33"/>
      <c r="G66" s="33"/>
      <c r="H66" s="33"/>
      <c r="I66" s="31"/>
      <c r="J66" s="31"/>
      <c r="K66" s="31"/>
      <c r="L66" s="31"/>
      <c r="M66" s="31"/>
      <c r="N66" s="31"/>
      <c r="O66" s="31"/>
      <c r="P66" s="31"/>
      <c r="Q66" s="31"/>
      <c r="R66" s="31"/>
      <c r="S66" s="31"/>
      <c r="T66" s="31"/>
      <c r="U66" s="31"/>
      <c r="V66" s="3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row>
    <row r="67" spans="1:46" ht="15.75" customHeight="1" x14ac:dyDescent="0.15">
      <c r="A67" s="31"/>
      <c r="B67" s="32"/>
      <c r="C67" s="33"/>
      <c r="D67" s="33"/>
      <c r="E67" s="33"/>
      <c r="F67" s="33"/>
      <c r="G67" s="33"/>
      <c r="H67" s="33"/>
      <c r="I67" s="31"/>
      <c r="J67" s="31"/>
      <c r="K67" s="31"/>
      <c r="L67" s="31"/>
      <c r="M67" s="31"/>
      <c r="N67" s="31"/>
      <c r="O67" s="31"/>
      <c r="P67" s="31"/>
      <c r="Q67" s="31"/>
      <c r="R67" s="31"/>
      <c r="S67" s="31"/>
      <c r="T67" s="31"/>
      <c r="U67" s="31"/>
      <c r="V67" s="3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row>
    <row r="68" spans="1:46" ht="15.75" customHeight="1" x14ac:dyDescent="0.15">
      <c r="A68" s="31"/>
      <c r="B68" s="32"/>
      <c r="C68" s="33"/>
      <c r="D68" s="33"/>
      <c r="E68" s="33"/>
      <c r="F68" s="33"/>
      <c r="G68" s="33"/>
      <c r="H68" s="33"/>
      <c r="I68" s="31"/>
      <c r="J68" s="31"/>
      <c r="K68" s="31"/>
      <c r="L68" s="31"/>
      <c r="M68" s="31"/>
      <c r="N68" s="31"/>
      <c r="O68" s="31"/>
      <c r="P68" s="31"/>
      <c r="Q68" s="31"/>
      <c r="R68" s="31"/>
      <c r="S68" s="31"/>
      <c r="T68" s="31"/>
      <c r="U68" s="31"/>
      <c r="V68" s="3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row>
    <row r="69" spans="1:46" ht="15.75" customHeight="1" x14ac:dyDescent="0.15">
      <c r="A69" s="31"/>
      <c r="B69" s="32"/>
      <c r="C69" s="33"/>
      <c r="D69" s="33"/>
      <c r="E69" s="33"/>
      <c r="F69" s="33"/>
      <c r="G69" s="33"/>
      <c r="H69" s="33"/>
      <c r="I69" s="31"/>
      <c r="J69" s="31"/>
      <c r="K69" s="31"/>
      <c r="L69" s="31"/>
      <c r="M69" s="31"/>
      <c r="N69" s="31"/>
      <c r="O69" s="31"/>
      <c r="P69" s="31"/>
      <c r="Q69" s="31"/>
      <c r="R69" s="31"/>
      <c r="S69" s="31"/>
      <c r="T69" s="31"/>
      <c r="U69" s="31"/>
      <c r="V69" s="3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row>
    <row r="70" spans="1:46" ht="15.75" customHeight="1" x14ac:dyDescent="0.15">
      <c r="A70" s="31"/>
      <c r="B70" s="32"/>
      <c r="C70" s="33"/>
      <c r="D70" s="33"/>
      <c r="E70" s="33"/>
      <c r="F70" s="33"/>
      <c r="G70" s="33"/>
      <c r="H70" s="33"/>
      <c r="I70" s="31"/>
      <c r="J70" s="31"/>
      <c r="K70" s="31"/>
      <c r="L70" s="31"/>
      <c r="M70" s="31"/>
      <c r="N70" s="31"/>
      <c r="O70" s="31"/>
      <c r="P70" s="31"/>
      <c r="Q70" s="31"/>
      <c r="R70" s="31"/>
      <c r="S70" s="31"/>
      <c r="T70" s="31"/>
      <c r="U70" s="31"/>
      <c r="V70" s="3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row>
    <row r="71" spans="1:46" ht="15.75" customHeight="1" x14ac:dyDescent="0.15">
      <c r="A71" s="31"/>
      <c r="B71" s="32"/>
      <c r="C71" s="33"/>
      <c r="D71" s="33"/>
      <c r="E71" s="33"/>
      <c r="F71" s="33"/>
      <c r="G71" s="33"/>
      <c r="H71" s="33"/>
      <c r="I71" s="31"/>
      <c r="J71" s="31"/>
      <c r="K71" s="31"/>
      <c r="L71" s="31"/>
      <c r="M71" s="31"/>
      <c r="N71" s="31"/>
      <c r="O71" s="31"/>
      <c r="P71" s="31"/>
      <c r="Q71" s="31"/>
      <c r="R71" s="31"/>
      <c r="S71" s="31"/>
      <c r="T71" s="31"/>
      <c r="U71" s="31"/>
      <c r="V71" s="3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row>
    <row r="72" spans="1:46" ht="15.75" customHeight="1" x14ac:dyDescent="0.15">
      <c r="A72" s="31"/>
      <c r="B72" s="32"/>
      <c r="C72" s="33"/>
      <c r="D72" s="33"/>
      <c r="E72" s="33"/>
      <c r="F72" s="33"/>
      <c r="G72" s="33"/>
      <c r="H72" s="33"/>
      <c r="I72" s="31"/>
      <c r="J72" s="31"/>
      <c r="K72" s="31"/>
      <c r="L72" s="31"/>
      <c r="M72" s="31"/>
      <c r="N72" s="31"/>
      <c r="O72" s="31"/>
      <c r="P72" s="31"/>
      <c r="Q72" s="31"/>
      <c r="R72" s="31"/>
      <c r="S72" s="31"/>
      <c r="T72" s="31"/>
      <c r="U72" s="31"/>
      <c r="V72" s="3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row>
    <row r="73" spans="1:46" ht="15.75" customHeight="1" x14ac:dyDescent="0.15">
      <c r="A73" s="31"/>
      <c r="B73" s="32"/>
      <c r="C73" s="33"/>
      <c r="D73" s="33"/>
      <c r="E73" s="33"/>
      <c r="F73" s="33"/>
      <c r="G73" s="33"/>
      <c r="H73" s="33"/>
      <c r="I73" s="31"/>
      <c r="J73" s="31"/>
      <c r="K73" s="31"/>
      <c r="L73" s="31"/>
      <c r="M73" s="31"/>
      <c r="N73" s="31"/>
      <c r="O73" s="31"/>
      <c r="P73" s="31"/>
      <c r="Q73" s="31"/>
      <c r="R73" s="31"/>
      <c r="S73" s="31"/>
      <c r="T73" s="31"/>
      <c r="U73" s="31"/>
      <c r="V73" s="3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row>
    <row r="74" spans="1:46" ht="15.75" customHeight="1" x14ac:dyDescent="0.15">
      <c r="A74" s="31"/>
      <c r="B74" s="32"/>
      <c r="C74" s="33"/>
      <c r="D74" s="33"/>
      <c r="E74" s="33"/>
      <c r="F74" s="33"/>
      <c r="G74" s="33"/>
      <c r="H74" s="33"/>
      <c r="I74" s="31"/>
      <c r="J74" s="31"/>
      <c r="K74" s="31"/>
      <c r="L74" s="31"/>
      <c r="M74" s="31"/>
      <c r="N74" s="31"/>
      <c r="O74" s="31"/>
      <c r="P74" s="31"/>
      <c r="Q74" s="31"/>
      <c r="R74" s="31"/>
      <c r="S74" s="31"/>
      <c r="T74" s="31"/>
      <c r="U74" s="31"/>
      <c r="V74" s="3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row>
    <row r="75" spans="1:46" ht="15.75" customHeight="1" x14ac:dyDescent="0.15">
      <c r="A75" s="31"/>
      <c r="B75" s="32"/>
      <c r="C75" s="33"/>
      <c r="D75" s="33"/>
      <c r="E75" s="33"/>
      <c r="F75" s="33"/>
      <c r="G75" s="33"/>
      <c r="H75" s="33"/>
      <c r="I75" s="31"/>
      <c r="J75" s="31"/>
      <c r="K75" s="31"/>
      <c r="L75" s="31"/>
      <c r="M75" s="31"/>
      <c r="N75" s="31"/>
      <c r="O75" s="31"/>
      <c r="P75" s="31"/>
      <c r="Q75" s="31"/>
      <c r="R75" s="31"/>
      <c r="S75" s="31"/>
      <c r="T75" s="31"/>
      <c r="U75" s="31"/>
      <c r="V75" s="3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row>
    <row r="76" spans="1:46" ht="15.75" customHeight="1" x14ac:dyDescent="0.15">
      <c r="A76" s="31"/>
      <c r="B76" s="32"/>
      <c r="C76" s="33"/>
      <c r="D76" s="33"/>
      <c r="E76" s="33"/>
      <c r="F76" s="33"/>
      <c r="G76" s="33"/>
      <c r="H76" s="33"/>
      <c r="I76" s="31"/>
      <c r="J76" s="31"/>
      <c r="K76" s="31"/>
      <c r="L76" s="31"/>
      <c r="M76" s="31"/>
      <c r="N76" s="31"/>
      <c r="O76" s="31"/>
      <c r="P76" s="31"/>
      <c r="Q76" s="31"/>
      <c r="R76" s="31"/>
      <c r="S76" s="31"/>
      <c r="T76" s="31"/>
      <c r="U76" s="31"/>
      <c r="V76" s="3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row>
    <row r="77" spans="1:46" ht="15.75" customHeight="1" x14ac:dyDescent="0.15">
      <c r="A77" s="31"/>
      <c r="B77" s="32"/>
      <c r="C77" s="33"/>
      <c r="D77" s="33"/>
      <c r="E77" s="33"/>
      <c r="F77" s="33"/>
      <c r="G77" s="33"/>
      <c r="H77" s="33"/>
      <c r="I77" s="31"/>
      <c r="J77" s="31"/>
      <c r="K77" s="31"/>
      <c r="L77" s="31"/>
      <c r="M77" s="31"/>
      <c r="N77" s="31"/>
      <c r="O77" s="31"/>
      <c r="P77" s="31"/>
      <c r="Q77" s="31"/>
      <c r="R77" s="31"/>
      <c r="S77" s="31"/>
      <c r="T77" s="31"/>
      <c r="U77" s="31"/>
      <c r="V77" s="3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row>
    <row r="78" spans="1:46" ht="15.75" customHeight="1" x14ac:dyDescent="0.15">
      <c r="A78" s="31"/>
      <c r="B78" s="32"/>
      <c r="C78" s="33"/>
      <c r="D78" s="33"/>
      <c r="E78" s="33"/>
      <c r="F78" s="33"/>
      <c r="G78" s="33"/>
      <c r="H78" s="33"/>
      <c r="I78" s="31"/>
      <c r="J78" s="31"/>
      <c r="K78" s="31"/>
      <c r="L78" s="31"/>
      <c r="M78" s="31"/>
      <c r="N78" s="31"/>
      <c r="O78" s="31"/>
      <c r="P78" s="31"/>
      <c r="Q78" s="31"/>
      <c r="R78" s="31"/>
      <c r="S78" s="31"/>
      <c r="T78" s="31"/>
      <c r="U78" s="31"/>
      <c r="V78" s="3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row>
    <row r="79" spans="1:46" ht="15.75" customHeight="1" x14ac:dyDescent="0.15">
      <c r="A79" s="31"/>
      <c r="B79" s="32"/>
      <c r="C79" s="33"/>
      <c r="D79" s="33"/>
      <c r="E79" s="33"/>
      <c r="F79" s="33"/>
      <c r="G79" s="33"/>
      <c r="H79" s="33"/>
      <c r="I79" s="31"/>
      <c r="J79" s="31"/>
      <c r="K79" s="31"/>
      <c r="L79" s="31"/>
      <c r="M79" s="31"/>
      <c r="N79" s="31"/>
      <c r="O79" s="31"/>
      <c r="P79" s="31"/>
      <c r="Q79" s="31"/>
      <c r="R79" s="31"/>
      <c r="S79" s="31"/>
      <c r="T79" s="31"/>
      <c r="U79" s="31"/>
      <c r="V79" s="3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row>
    <row r="80" spans="1:46" ht="15.75" customHeight="1" x14ac:dyDescent="0.15">
      <c r="A80" s="31"/>
      <c r="B80" s="32"/>
      <c r="C80" s="33"/>
      <c r="D80" s="33"/>
      <c r="E80" s="33"/>
      <c r="F80" s="33"/>
      <c r="G80" s="33"/>
      <c r="H80" s="33"/>
      <c r="I80" s="31"/>
      <c r="J80" s="31"/>
      <c r="K80" s="31"/>
      <c r="L80" s="31"/>
      <c r="M80" s="31"/>
      <c r="N80" s="31"/>
      <c r="O80" s="31"/>
      <c r="P80" s="31"/>
      <c r="Q80" s="31"/>
      <c r="R80" s="31"/>
      <c r="S80" s="31"/>
      <c r="T80" s="31"/>
      <c r="U80" s="31"/>
      <c r="V80" s="3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row>
    <row r="81" spans="1:46" ht="15.75" customHeight="1" x14ac:dyDescent="0.15">
      <c r="A81" s="31"/>
      <c r="B81" s="32"/>
      <c r="C81" s="33"/>
      <c r="D81" s="33"/>
      <c r="E81" s="33"/>
      <c r="F81" s="33"/>
      <c r="G81" s="33"/>
      <c r="H81" s="33"/>
      <c r="I81" s="31"/>
      <c r="J81" s="31"/>
      <c r="K81" s="31"/>
      <c r="L81" s="31"/>
      <c r="M81" s="31"/>
      <c r="N81" s="31"/>
      <c r="O81" s="31"/>
      <c r="P81" s="31"/>
      <c r="Q81" s="31"/>
      <c r="R81" s="31"/>
      <c r="S81" s="31"/>
      <c r="T81" s="31"/>
      <c r="U81" s="31"/>
      <c r="V81" s="3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row>
    <row r="82" spans="1:46" ht="15.75" customHeight="1" x14ac:dyDescent="0.15">
      <c r="A82" s="31"/>
      <c r="B82" s="32"/>
      <c r="C82" s="33"/>
      <c r="D82" s="33"/>
      <c r="E82" s="33"/>
      <c r="F82" s="33"/>
      <c r="G82" s="33"/>
      <c r="H82" s="33"/>
      <c r="I82" s="31"/>
      <c r="J82" s="31"/>
      <c r="K82" s="31"/>
      <c r="L82" s="31"/>
      <c r="M82" s="31"/>
      <c r="N82" s="31"/>
      <c r="O82" s="31"/>
      <c r="P82" s="31"/>
      <c r="Q82" s="31"/>
      <c r="R82" s="31"/>
      <c r="S82" s="31"/>
      <c r="T82" s="31"/>
      <c r="U82" s="31"/>
      <c r="V82" s="3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row>
    <row r="83" spans="1:46" ht="15.75" customHeight="1" x14ac:dyDescent="0.15">
      <c r="A83" s="31"/>
      <c r="B83" s="32"/>
      <c r="C83" s="33"/>
      <c r="D83" s="33"/>
      <c r="E83" s="33"/>
      <c r="F83" s="33"/>
      <c r="G83" s="33"/>
      <c r="H83" s="33"/>
      <c r="I83" s="31"/>
      <c r="J83" s="31"/>
      <c r="K83" s="31"/>
      <c r="L83" s="31"/>
      <c r="M83" s="31"/>
      <c r="N83" s="31"/>
      <c r="O83" s="31"/>
      <c r="P83" s="31"/>
      <c r="Q83" s="31"/>
      <c r="R83" s="31"/>
      <c r="S83" s="31"/>
      <c r="T83" s="31"/>
      <c r="U83" s="31"/>
      <c r="V83" s="3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row>
    <row r="84" spans="1:46" ht="15.75" customHeight="1" x14ac:dyDescent="0.15">
      <c r="A84" s="31"/>
      <c r="B84" s="32"/>
      <c r="C84" s="33"/>
      <c r="D84" s="33"/>
      <c r="E84" s="33"/>
      <c r="F84" s="33"/>
      <c r="G84" s="33"/>
      <c r="H84" s="33"/>
      <c r="I84" s="31"/>
      <c r="J84" s="31"/>
      <c r="K84" s="31"/>
      <c r="L84" s="31"/>
      <c r="M84" s="31"/>
      <c r="N84" s="31"/>
      <c r="O84" s="31"/>
      <c r="P84" s="31"/>
      <c r="Q84" s="31"/>
      <c r="R84" s="31"/>
      <c r="S84" s="31"/>
      <c r="T84" s="31"/>
      <c r="U84" s="31"/>
      <c r="V84" s="3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row>
    <row r="85" spans="1:46" ht="15.75" customHeight="1" x14ac:dyDescent="0.15">
      <c r="A85" s="31"/>
      <c r="B85" s="32"/>
      <c r="C85" s="33"/>
      <c r="D85" s="33"/>
      <c r="E85" s="33"/>
      <c r="F85" s="33"/>
      <c r="G85" s="33"/>
      <c r="H85" s="33"/>
      <c r="I85" s="31"/>
      <c r="J85" s="31"/>
      <c r="K85" s="31"/>
      <c r="L85" s="31"/>
      <c r="M85" s="31"/>
      <c r="N85" s="31"/>
      <c r="O85" s="31"/>
      <c r="P85" s="31"/>
      <c r="Q85" s="31"/>
      <c r="R85" s="31"/>
      <c r="S85" s="31"/>
      <c r="T85" s="31"/>
      <c r="U85" s="31"/>
      <c r="V85" s="3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row>
    <row r="86" spans="1:46" ht="15.75" customHeight="1" x14ac:dyDescent="0.15">
      <c r="A86" s="31"/>
      <c r="B86" s="32"/>
      <c r="C86" s="33"/>
      <c r="D86" s="33"/>
      <c r="E86" s="33"/>
      <c r="F86" s="33"/>
      <c r="G86" s="33"/>
      <c r="H86" s="33"/>
      <c r="I86" s="31"/>
      <c r="J86" s="31"/>
      <c r="K86" s="31"/>
      <c r="L86" s="31"/>
      <c r="M86" s="31"/>
      <c r="N86" s="31"/>
      <c r="O86" s="31"/>
      <c r="P86" s="31"/>
      <c r="Q86" s="31"/>
      <c r="R86" s="31"/>
      <c r="S86" s="31"/>
      <c r="T86" s="31"/>
      <c r="U86" s="31"/>
      <c r="V86" s="3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row>
    <row r="87" spans="1:46" ht="15.75" customHeight="1" x14ac:dyDescent="0.15">
      <c r="A87" s="31"/>
      <c r="B87" s="32"/>
      <c r="C87" s="33"/>
      <c r="D87" s="33"/>
      <c r="E87" s="33"/>
      <c r="F87" s="33"/>
      <c r="G87" s="33"/>
      <c r="H87" s="33"/>
      <c r="I87" s="31"/>
      <c r="J87" s="31"/>
      <c r="K87" s="31"/>
      <c r="L87" s="31"/>
      <c r="M87" s="31"/>
      <c r="N87" s="31"/>
      <c r="O87" s="31"/>
      <c r="P87" s="31"/>
      <c r="Q87" s="31"/>
      <c r="R87" s="31"/>
      <c r="S87" s="31"/>
      <c r="T87" s="31"/>
      <c r="U87" s="31"/>
      <c r="V87" s="3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row>
    <row r="88" spans="1:46" ht="15.75" customHeight="1" x14ac:dyDescent="0.15">
      <c r="A88" s="31"/>
      <c r="B88" s="32"/>
      <c r="C88" s="33"/>
      <c r="D88" s="33"/>
      <c r="E88" s="33"/>
      <c r="F88" s="33"/>
      <c r="G88" s="33"/>
      <c r="H88" s="33"/>
      <c r="I88" s="31"/>
      <c r="J88" s="31"/>
      <c r="K88" s="31"/>
      <c r="L88" s="31"/>
      <c r="M88" s="31"/>
      <c r="N88" s="31"/>
      <c r="O88" s="31"/>
      <c r="P88" s="31"/>
      <c r="Q88" s="31"/>
      <c r="R88" s="31"/>
      <c r="S88" s="31"/>
      <c r="T88" s="31"/>
      <c r="U88" s="31"/>
      <c r="V88" s="3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row>
    <row r="89" spans="1:46" ht="15.75" customHeight="1" x14ac:dyDescent="0.15">
      <c r="A89" s="31"/>
      <c r="B89" s="32"/>
      <c r="C89" s="33"/>
      <c r="D89" s="33"/>
      <c r="E89" s="33"/>
      <c r="F89" s="33"/>
      <c r="G89" s="33"/>
      <c r="H89" s="33"/>
      <c r="I89" s="31"/>
      <c r="J89" s="31"/>
      <c r="K89" s="31"/>
      <c r="L89" s="31"/>
      <c r="M89" s="31"/>
      <c r="N89" s="31"/>
      <c r="O89" s="31"/>
      <c r="P89" s="31"/>
      <c r="Q89" s="31"/>
      <c r="R89" s="31"/>
      <c r="S89" s="31"/>
      <c r="T89" s="31"/>
      <c r="U89" s="31"/>
      <c r="V89" s="3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row>
    <row r="90" spans="1:46" ht="15.75" customHeight="1" x14ac:dyDescent="0.15">
      <c r="A90" s="31"/>
      <c r="B90" s="32"/>
      <c r="C90" s="33"/>
      <c r="D90" s="33"/>
      <c r="E90" s="33"/>
      <c r="F90" s="33"/>
      <c r="G90" s="33"/>
      <c r="H90" s="33"/>
      <c r="I90" s="31"/>
      <c r="J90" s="31"/>
      <c r="K90" s="31"/>
      <c r="L90" s="31"/>
      <c r="M90" s="31"/>
      <c r="N90" s="31"/>
      <c r="O90" s="31"/>
      <c r="P90" s="31"/>
      <c r="Q90" s="31"/>
      <c r="R90" s="31"/>
      <c r="S90" s="31"/>
      <c r="T90" s="31"/>
      <c r="U90" s="31"/>
      <c r="V90" s="3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row>
    <row r="91" spans="1:46" ht="15.75" customHeight="1" x14ac:dyDescent="0.15">
      <c r="A91" s="31"/>
      <c r="B91" s="32"/>
      <c r="C91" s="33"/>
      <c r="D91" s="33"/>
      <c r="E91" s="33"/>
      <c r="F91" s="33"/>
      <c r="G91" s="33"/>
      <c r="H91" s="33"/>
      <c r="I91" s="31"/>
      <c r="J91" s="31"/>
      <c r="K91" s="31"/>
      <c r="L91" s="31"/>
      <c r="M91" s="31"/>
      <c r="N91" s="31"/>
      <c r="O91" s="31"/>
      <c r="P91" s="31"/>
      <c r="Q91" s="31"/>
      <c r="R91" s="31"/>
      <c r="S91" s="31"/>
      <c r="T91" s="31"/>
      <c r="U91" s="31"/>
      <c r="V91" s="3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row>
    <row r="92" spans="1:46" ht="15.75" customHeight="1" x14ac:dyDescent="0.15">
      <c r="A92" s="31"/>
      <c r="B92" s="32"/>
      <c r="C92" s="33"/>
      <c r="D92" s="33"/>
      <c r="E92" s="33"/>
      <c r="F92" s="33"/>
      <c r="G92" s="33"/>
      <c r="H92" s="33"/>
      <c r="I92" s="31"/>
      <c r="J92" s="31"/>
      <c r="K92" s="31"/>
      <c r="L92" s="31"/>
      <c r="M92" s="31"/>
      <c r="N92" s="31"/>
      <c r="O92" s="31"/>
      <c r="P92" s="31"/>
      <c r="Q92" s="31"/>
      <c r="R92" s="31"/>
      <c r="S92" s="31"/>
      <c r="T92" s="31"/>
      <c r="U92" s="31"/>
      <c r="V92" s="3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row>
    <row r="93" spans="1:46" ht="15.75" customHeight="1" x14ac:dyDescent="0.15">
      <c r="A93" s="31"/>
      <c r="B93" s="32"/>
      <c r="C93" s="33"/>
      <c r="D93" s="33"/>
      <c r="E93" s="33"/>
      <c r="F93" s="33"/>
      <c r="G93" s="33"/>
      <c r="H93" s="33"/>
      <c r="I93" s="31"/>
      <c r="J93" s="31"/>
      <c r="K93" s="31"/>
      <c r="L93" s="31"/>
      <c r="M93" s="31"/>
      <c r="N93" s="31"/>
      <c r="O93" s="31"/>
      <c r="P93" s="31"/>
      <c r="Q93" s="31"/>
      <c r="R93" s="31"/>
      <c r="S93" s="31"/>
      <c r="T93" s="31"/>
      <c r="U93" s="31"/>
      <c r="V93" s="3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row>
    <row r="94" spans="1:46" ht="15.75" customHeight="1" x14ac:dyDescent="0.15">
      <c r="A94" s="31"/>
      <c r="B94" s="32"/>
      <c r="C94" s="33"/>
      <c r="D94" s="33"/>
      <c r="E94" s="33"/>
      <c r="F94" s="33"/>
      <c r="G94" s="33"/>
      <c r="H94" s="33"/>
      <c r="I94" s="31"/>
      <c r="J94" s="31"/>
      <c r="K94" s="31"/>
      <c r="L94" s="31"/>
      <c r="M94" s="31"/>
      <c r="N94" s="31"/>
      <c r="O94" s="31"/>
      <c r="P94" s="31"/>
      <c r="Q94" s="31"/>
      <c r="R94" s="31"/>
      <c r="S94" s="31"/>
      <c r="T94" s="31"/>
      <c r="U94" s="31"/>
      <c r="V94" s="3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row>
    <row r="95" spans="1:46" ht="15.75" customHeight="1" x14ac:dyDescent="0.15">
      <c r="A95" s="31"/>
      <c r="B95" s="32"/>
      <c r="C95" s="33"/>
      <c r="D95" s="33"/>
      <c r="E95" s="33"/>
      <c r="F95" s="33"/>
      <c r="G95" s="33"/>
      <c r="H95" s="33"/>
      <c r="I95" s="31"/>
      <c r="J95" s="31"/>
      <c r="K95" s="31"/>
      <c r="L95" s="31"/>
      <c r="M95" s="31"/>
      <c r="N95" s="31"/>
      <c r="O95" s="31"/>
      <c r="P95" s="31"/>
      <c r="Q95" s="31"/>
      <c r="R95" s="31"/>
      <c r="S95" s="31"/>
      <c r="T95" s="31"/>
      <c r="U95" s="31"/>
      <c r="V95" s="3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row>
    <row r="96" spans="1:46" ht="15.75" customHeight="1" x14ac:dyDescent="0.15">
      <c r="A96" s="31"/>
      <c r="B96" s="32"/>
      <c r="C96" s="33"/>
      <c r="D96" s="33"/>
      <c r="E96" s="33"/>
      <c r="F96" s="33"/>
      <c r="G96" s="33"/>
      <c r="H96" s="33"/>
      <c r="I96" s="31"/>
      <c r="J96" s="31"/>
      <c r="K96" s="31"/>
      <c r="L96" s="31"/>
      <c r="M96" s="31"/>
      <c r="N96" s="31"/>
      <c r="O96" s="31"/>
      <c r="P96" s="31"/>
      <c r="Q96" s="31"/>
      <c r="R96" s="31"/>
      <c r="S96" s="31"/>
      <c r="T96" s="31"/>
      <c r="U96" s="31"/>
      <c r="V96" s="3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row>
    <row r="97" spans="1:46" ht="15.75" customHeight="1" x14ac:dyDescent="0.15">
      <c r="A97" s="31"/>
      <c r="B97" s="32"/>
      <c r="C97" s="33"/>
      <c r="D97" s="33"/>
      <c r="E97" s="33"/>
      <c r="F97" s="33"/>
      <c r="G97" s="33"/>
      <c r="H97" s="33"/>
      <c r="I97" s="31"/>
      <c r="J97" s="31"/>
      <c r="K97" s="31"/>
      <c r="L97" s="31"/>
      <c r="M97" s="31"/>
      <c r="N97" s="31"/>
      <c r="O97" s="31"/>
      <c r="P97" s="31"/>
      <c r="Q97" s="31"/>
      <c r="R97" s="31"/>
      <c r="S97" s="31"/>
      <c r="T97" s="31"/>
      <c r="U97" s="31"/>
      <c r="V97" s="3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row>
    <row r="98" spans="1:46" ht="15.75" customHeight="1" x14ac:dyDescent="0.15">
      <c r="A98" s="31"/>
      <c r="B98" s="32"/>
      <c r="C98" s="33"/>
      <c r="D98" s="33"/>
      <c r="E98" s="33"/>
      <c r="F98" s="33"/>
      <c r="G98" s="33"/>
      <c r="H98" s="33"/>
      <c r="I98" s="31"/>
      <c r="J98" s="31"/>
      <c r="K98" s="31"/>
      <c r="L98" s="31"/>
      <c r="M98" s="31"/>
      <c r="N98" s="31"/>
      <c r="O98" s="31"/>
      <c r="P98" s="31"/>
      <c r="Q98" s="31"/>
      <c r="R98" s="31"/>
      <c r="S98" s="31"/>
      <c r="T98" s="31"/>
      <c r="U98" s="31"/>
      <c r="V98" s="3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row>
    <row r="99" spans="1:46" ht="15.75" customHeight="1" x14ac:dyDescent="0.15">
      <c r="A99" s="31"/>
      <c r="B99" s="32"/>
      <c r="C99" s="33"/>
      <c r="D99" s="33"/>
      <c r="E99" s="33"/>
      <c r="F99" s="33"/>
      <c r="G99" s="33"/>
      <c r="H99" s="33"/>
      <c r="I99" s="31"/>
      <c r="J99" s="31"/>
      <c r="K99" s="31"/>
      <c r="L99" s="31"/>
      <c r="M99" s="31"/>
      <c r="N99" s="31"/>
      <c r="O99" s="31"/>
      <c r="P99" s="31"/>
      <c r="Q99" s="31"/>
      <c r="R99" s="31"/>
      <c r="S99" s="31"/>
      <c r="T99" s="31"/>
      <c r="U99" s="31"/>
      <c r="V99" s="3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row>
    <row r="100" spans="1:46" ht="15.75" customHeight="1" x14ac:dyDescent="0.15">
      <c r="A100" s="31"/>
      <c r="B100" s="32"/>
      <c r="C100" s="33"/>
      <c r="D100" s="33"/>
      <c r="E100" s="33"/>
      <c r="F100" s="33"/>
      <c r="G100" s="33"/>
      <c r="H100" s="33"/>
      <c r="I100" s="31"/>
      <c r="J100" s="31"/>
      <c r="K100" s="31"/>
      <c r="L100" s="31"/>
      <c r="M100" s="31"/>
      <c r="N100" s="31"/>
      <c r="O100" s="31"/>
      <c r="P100" s="31"/>
      <c r="Q100" s="31"/>
      <c r="R100" s="31"/>
      <c r="S100" s="31"/>
      <c r="T100" s="31"/>
      <c r="U100" s="31"/>
      <c r="V100" s="3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row>
    <row r="101" spans="1:46" ht="15.75" customHeight="1" x14ac:dyDescent="0.15">
      <c r="A101" s="31"/>
      <c r="B101" s="32"/>
      <c r="C101" s="33"/>
      <c r="D101" s="33"/>
      <c r="E101" s="33"/>
      <c r="F101" s="33"/>
      <c r="G101" s="33"/>
      <c r="H101" s="33"/>
      <c r="I101" s="31"/>
      <c r="J101" s="31"/>
      <c r="K101" s="31"/>
      <c r="L101" s="31"/>
      <c r="M101" s="31"/>
      <c r="N101" s="31"/>
      <c r="O101" s="31"/>
      <c r="P101" s="31"/>
      <c r="Q101" s="31"/>
      <c r="R101" s="31"/>
      <c r="S101" s="31"/>
      <c r="T101" s="31"/>
      <c r="U101" s="31"/>
      <c r="V101" s="3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row>
    <row r="102" spans="1:46" ht="15.75" customHeight="1" x14ac:dyDescent="0.15">
      <c r="A102" s="31"/>
      <c r="B102" s="32"/>
      <c r="C102" s="33"/>
      <c r="D102" s="33"/>
      <c r="E102" s="33"/>
      <c r="F102" s="33"/>
      <c r="G102" s="33"/>
      <c r="H102" s="33"/>
      <c r="I102" s="31"/>
      <c r="J102" s="31"/>
      <c r="K102" s="31"/>
      <c r="L102" s="31"/>
      <c r="M102" s="31"/>
      <c r="N102" s="31"/>
      <c r="O102" s="31"/>
      <c r="P102" s="31"/>
      <c r="Q102" s="31"/>
      <c r="R102" s="31"/>
      <c r="S102" s="31"/>
      <c r="T102" s="31"/>
      <c r="U102" s="31"/>
      <c r="V102" s="3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row>
    <row r="103" spans="1:46" ht="15.75" customHeight="1" x14ac:dyDescent="0.15">
      <c r="A103" s="31"/>
      <c r="B103" s="32"/>
      <c r="C103" s="33"/>
      <c r="D103" s="33"/>
      <c r="E103" s="33"/>
      <c r="F103" s="33"/>
      <c r="G103" s="33"/>
      <c r="H103" s="33"/>
      <c r="I103" s="31"/>
      <c r="J103" s="31"/>
      <c r="K103" s="31"/>
      <c r="L103" s="31"/>
      <c r="M103" s="31"/>
      <c r="N103" s="31"/>
      <c r="O103" s="31"/>
      <c r="P103" s="31"/>
      <c r="Q103" s="31"/>
      <c r="R103" s="31"/>
      <c r="S103" s="31"/>
      <c r="T103" s="31"/>
      <c r="U103" s="31"/>
      <c r="V103" s="3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row>
    <row r="104" spans="1:46" ht="15.75" customHeight="1" x14ac:dyDescent="0.15">
      <c r="A104" s="31"/>
      <c r="B104" s="32"/>
      <c r="C104" s="33"/>
      <c r="D104" s="33"/>
      <c r="E104" s="33"/>
      <c r="F104" s="33"/>
      <c r="G104" s="33"/>
      <c r="H104" s="33"/>
      <c r="I104" s="31"/>
      <c r="J104" s="31"/>
      <c r="K104" s="31"/>
      <c r="L104" s="31"/>
      <c r="M104" s="31"/>
      <c r="N104" s="31"/>
      <c r="O104" s="31"/>
      <c r="P104" s="31"/>
      <c r="Q104" s="31"/>
      <c r="R104" s="31"/>
      <c r="S104" s="31"/>
      <c r="T104" s="31"/>
      <c r="U104" s="31"/>
      <c r="V104" s="3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row>
    <row r="105" spans="1:46" ht="15.75" customHeight="1" x14ac:dyDescent="0.15">
      <c r="A105" s="31"/>
      <c r="B105" s="32"/>
      <c r="C105" s="33"/>
      <c r="D105" s="33"/>
      <c r="E105" s="33"/>
      <c r="F105" s="33"/>
      <c r="G105" s="33"/>
      <c r="H105" s="33"/>
      <c r="I105" s="31"/>
      <c r="J105" s="31"/>
      <c r="K105" s="31"/>
      <c r="L105" s="31"/>
      <c r="M105" s="31"/>
      <c r="N105" s="31"/>
      <c r="O105" s="31"/>
      <c r="P105" s="31"/>
      <c r="Q105" s="31"/>
      <c r="R105" s="31"/>
      <c r="S105" s="31"/>
      <c r="T105" s="31"/>
      <c r="U105" s="31"/>
      <c r="V105" s="3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row>
    <row r="106" spans="1:46" ht="15.75" customHeight="1" x14ac:dyDescent="0.15">
      <c r="A106" s="31"/>
      <c r="B106" s="32"/>
      <c r="C106" s="33"/>
      <c r="D106" s="33"/>
      <c r="E106" s="33"/>
      <c r="F106" s="33"/>
      <c r="G106" s="33"/>
      <c r="H106" s="33"/>
      <c r="I106" s="31"/>
      <c r="J106" s="31"/>
      <c r="K106" s="31"/>
      <c r="L106" s="31"/>
      <c r="M106" s="31"/>
      <c r="N106" s="31"/>
      <c r="O106" s="31"/>
      <c r="P106" s="31"/>
      <c r="Q106" s="31"/>
      <c r="R106" s="31"/>
      <c r="S106" s="31"/>
      <c r="T106" s="31"/>
      <c r="U106" s="31"/>
      <c r="V106" s="3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row>
    <row r="107" spans="1:46" ht="15.75" customHeight="1" x14ac:dyDescent="0.15">
      <c r="A107" s="31"/>
      <c r="B107" s="32"/>
      <c r="C107" s="33"/>
      <c r="D107" s="33"/>
      <c r="E107" s="33"/>
      <c r="F107" s="33"/>
      <c r="G107" s="33"/>
      <c r="H107" s="33"/>
      <c r="I107" s="31"/>
      <c r="J107" s="31"/>
      <c r="K107" s="31"/>
      <c r="L107" s="31"/>
      <c r="M107" s="31"/>
      <c r="N107" s="31"/>
      <c r="O107" s="31"/>
      <c r="P107" s="31"/>
      <c r="Q107" s="31"/>
      <c r="R107" s="31"/>
      <c r="S107" s="31"/>
      <c r="T107" s="31"/>
      <c r="U107" s="31"/>
      <c r="V107" s="3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row>
    <row r="108" spans="1:46" ht="15.75" customHeight="1" x14ac:dyDescent="0.15">
      <c r="A108" s="31"/>
      <c r="B108" s="32"/>
      <c r="C108" s="33"/>
      <c r="D108" s="33"/>
      <c r="E108" s="33"/>
      <c r="F108" s="33"/>
      <c r="G108" s="33"/>
      <c r="H108" s="33"/>
      <c r="I108" s="31"/>
      <c r="J108" s="31"/>
      <c r="K108" s="31"/>
      <c r="L108" s="31"/>
      <c r="M108" s="31"/>
      <c r="N108" s="31"/>
      <c r="O108" s="31"/>
      <c r="P108" s="31"/>
      <c r="Q108" s="31"/>
      <c r="R108" s="31"/>
      <c r="S108" s="31"/>
      <c r="T108" s="31"/>
      <c r="U108" s="31"/>
      <c r="V108" s="3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row>
    <row r="109" spans="1:46" ht="15.75" customHeight="1" x14ac:dyDescent="0.15">
      <c r="A109" s="31"/>
      <c r="B109" s="32"/>
      <c r="C109" s="33"/>
      <c r="D109" s="33"/>
      <c r="E109" s="33"/>
      <c r="F109" s="33"/>
      <c r="G109" s="33"/>
      <c r="H109" s="33"/>
      <c r="I109" s="31"/>
      <c r="J109" s="31"/>
      <c r="K109" s="31"/>
      <c r="L109" s="31"/>
      <c r="M109" s="31"/>
      <c r="N109" s="31"/>
      <c r="O109" s="31"/>
      <c r="P109" s="31"/>
      <c r="Q109" s="31"/>
      <c r="R109" s="31"/>
      <c r="S109" s="31"/>
      <c r="T109" s="31"/>
      <c r="U109" s="31"/>
      <c r="V109" s="3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row>
    <row r="110" spans="1:46" ht="15.75" customHeight="1" x14ac:dyDescent="0.15">
      <c r="A110" s="31"/>
      <c r="B110" s="32"/>
      <c r="C110" s="33"/>
      <c r="D110" s="33"/>
      <c r="E110" s="33"/>
      <c r="F110" s="33"/>
      <c r="G110" s="33"/>
      <c r="H110" s="33"/>
      <c r="I110" s="31"/>
      <c r="J110" s="31"/>
      <c r="K110" s="31"/>
      <c r="L110" s="31"/>
      <c r="M110" s="31"/>
      <c r="N110" s="31"/>
      <c r="O110" s="31"/>
      <c r="P110" s="31"/>
      <c r="Q110" s="31"/>
      <c r="R110" s="31"/>
      <c r="S110" s="31"/>
      <c r="T110" s="31"/>
      <c r="U110" s="31"/>
      <c r="V110" s="3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row>
    <row r="111" spans="1:46" ht="15.75" customHeight="1" x14ac:dyDescent="0.15">
      <c r="A111" s="41"/>
      <c r="B111" s="77"/>
      <c r="C111" s="78"/>
      <c r="D111" s="78"/>
      <c r="E111" s="78"/>
      <c r="F111" s="78"/>
      <c r="G111" s="78"/>
      <c r="H111" s="78"/>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row>
    <row r="112" spans="1:46" ht="15.75" customHeight="1" x14ac:dyDescent="0.15">
      <c r="A112" s="41"/>
      <c r="B112" s="77"/>
      <c r="C112" s="78"/>
      <c r="D112" s="78"/>
      <c r="E112" s="78"/>
      <c r="F112" s="78"/>
      <c r="G112" s="78"/>
      <c r="H112" s="78"/>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row>
    <row r="113" spans="1:46" ht="15.75" customHeight="1" x14ac:dyDescent="0.15">
      <c r="A113" s="41"/>
      <c r="B113" s="77"/>
      <c r="C113" s="78"/>
      <c r="D113" s="78"/>
      <c r="E113" s="78"/>
      <c r="F113" s="78"/>
      <c r="G113" s="78"/>
      <c r="H113" s="78"/>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row>
    <row r="114" spans="1:46" ht="15.75" customHeight="1" x14ac:dyDescent="0.15">
      <c r="A114" s="41"/>
      <c r="B114" s="77"/>
      <c r="C114" s="78"/>
      <c r="D114" s="78"/>
      <c r="E114" s="78"/>
      <c r="F114" s="78"/>
      <c r="G114" s="78"/>
      <c r="H114" s="78"/>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row>
    <row r="115" spans="1:46" ht="15.75" customHeight="1" x14ac:dyDescent="0.15">
      <c r="A115" s="41"/>
      <c r="B115" s="77"/>
      <c r="C115" s="78"/>
      <c r="D115" s="78"/>
      <c r="E115" s="78"/>
      <c r="F115" s="78"/>
      <c r="G115" s="78"/>
      <c r="H115" s="78"/>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row>
    <row r="116" spans="1:46" ht="15.75" customHeight="1" x14ac:dyDescent="0.15">
      <c r="A116" s="41"/>
      <c r="B116" s="77"/>
      <c r="C116" s="78"/>
      <c r="D116" s="78"/>
      <c r="E116" s="78"/>
      <c r="F116" s="78"/>
      <c r="G116" s="78"/>
      <c r="H116" s="78"/>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row>
    <row r="117" spans="1:46" ht="15.75" customHeight="1" x14ac:dyDescent="0.15">
      <c r="A117" s="41"/>
      <c r="B117" s="77"/>
      <c r="C117" s="78"/>
      <c r="D117" s="78"/>
      <c r="E117" s="78"/>
      <c r="F117" s="78"/>
      <c r="G117" s="78"/>
      <c r="H117" s="78"/>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row>
    <row r="118" spans="1:46" ht="15.75" customHeight="1" x14ac:dyDescent="0.15">
      <c r="A118" s="41"/>
      <c r="B118" s="77"/>
      <c r="C118" s="78"/>
      <c r="D118" s="78"/>
      <c r="E118" s="78"/>
      <c r="F118" s="78"/>
      <c r="G118" s="78"/>
      <c r="H118" s="78"/>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row>
    <row r="119" spans="1:46" ht="15.75" customHeight="1" x14ac:dyDescent="0.15">
      <c r="A119" s="41"/>
      <c r="B119" s="77"/>
      <c r="C119" s="78"/>
      <c r="D119" s="78"/>
      <c r="E119" s="78"/>
      <c r="F119" s="78"/>
      <c r="G119" s="78"/>
      <c r="H119" s="78"/>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row>
    <row r="120" spans="1:46" ht="15.75" customHeight="1" x14ac:dyDescent="0.15">
      <c r="A120" s="41"/>
      <c r="B120" s="77"/>
      <c r="C120" s="78"/>
      <c r="D120" s="78"/>
      <c r="E120" s="78"/>
      <c r="F120" s="78"/>
      <c r="G120" s="78"/>
      <c r="H120" s="78"/>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row>
    <row r="121" spans="1:46" ht="15.75" customHeight="1" x14ac:dyDescent="0.15">
      <c r="A121" s="41"/>
      <c r="B121" s="77"/>
      <c r="C121" s="78"/>
      <c r="D121" s="78"/>
      <c r="E121" s="78"/>
      <c r="F121" s="78"/>
      <c r="G121" s="78"/>
      <c r="H121" s="78"/>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row>
    <row r="122" spans="1:46" ht="15.75" customHeight="1" x14ac:dyDescent="0.15">
      <c r="A122" s="41"/>
      <c r="B122" s="77"/>
      <c r="C122" s="78"/>
      <c r="D122" s="78"/>
      <c r="E122" s="78"/>
      <c r="F122" s="78"/>
      <c r="G122" s="78"/>
      <c r="H122" s="78"/>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row>
    <row r="123" spans="1:46" ht="15.75" customHeight="1" x14ac:dyDescent="0.15">
      <c r="A123" s="41"/>
      <c r="B123" s="77"/>
      <c r="C123" s="78"/>
      <c r="D123" s="78"/>
      <c r="E123" s="78"/>
      <c r="F123" s="78"/>
      <c r="G123" s="78"/>
      <c r="H123" s="78"/>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row>
    <row r="124" spans="1:46" ht="15.75" customHeight="1" x14ac:dyDescent="0.15">
      <c r="A124" s="41"/>
      <c r="B124" s="77"/>
      <c r="C124" s="78"/>
      <c r="D124" s="78"/>
      <c r="E124" s="78"/>
      <c r="F124" s="78"/>
      <c r="G124" s="78"/>
      <c r="H124" s="78"/>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row>
    <row r="125" spans="1:46" ht="15.75" customHeight="1" x14ac:dyDescent="0.15">
      <c r="A125" s="41"/>
      <c r="B125" s="77"/>
      <c r="C125" s="78"/>
      <c r="D125" s="78"/>
      <c r="E125" s="78"/>
      <c r="F125" s="78"/>
      <c r="G125" s="78"/>
      <c r="H125" s="78"/>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row>
    <row r="126" spans="1:46" ht="15.75" customHeight="1" x14ac:dyDescent="0.15">
      <c r="A126" s="41"/>
      <c r="B126" s="77"/>
      <c r="C126" s="78"/>
      <c r="D126" s="78"/>
      <c r="E126" s="78"/>
      <c r="F126" s="78"/>
      <c r="G126" s="78"/>
      <c r="H126" s="78"/>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row>
    <row r="127" spans="1:46" ht="15.75" customHeight="1" x14ac:dyDescent="0.15">
      <c r="A127" s="41"/>
      <c r="B127" s="77"/>
      <c r="C127" s="78"/>
      <c r="D127" s="78"/>
      <c r="E127" s="78"/>
      <c r="F127" s="78"/>
      <c r="G127" s="78"/>
      <c r="H127" s="78"/>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row>
    <row r="128" spans="1:46" ht="15.75" customHeight="1" x14ac:dyDescent="0.15">
      <c r="A128" s="41"/>
      <c r="B128" s="77"/>
      <c r="C128" s="78"/>
      <c r="D128" s="78"/>
      <c r="E128" s="78"/>
      <c r="F128" s="78"/>
      <c r="G128" s="78"/>
      <c r="H128" s="78"/>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row>
    <row r="129" spans="1:46" ht="15.75" customHeight="1" x14ac:dyDescent="0.15">
      <c r="A129" s="41"/>
      <c r="B129" s="77"/>
      <c r="C129" s="78"/>
      <c r="D129" s="78"/>
      <c r="E129" s="78"/>
      <c r="F129" s="78"/>
      <c r="G129" s="78"/>
      <c r="H129" s="78"/>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row>
    <row r="130" spans="1:46" ht="15.75" customHeight="1" x14ac:dyDescent="0.15">
      <c r="A130" s="41"/>
      <c r="B130" s="77"/>
      <c r="C130" s="78"/>
      <c r="D130" s="78"/>
      <c r="E130" s="78"/>
      <c r="F130" s="78"/>
      <c r="G130" s="78"/>
      <c r="H130" s="78"/>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row>
    <row r="131" spans="1:46" ht="15.75" customHeight="1" x14ac:dyDescent="0.15">
      <c r="A131" s="41"/>
      <c r="B131" s="77"/>
      <c r="C131" s="78"/>
      <c r="D131" s="78"/>
      <c r="E131" s="78"/>
      <c r="F131" s="78"/>
      <c r="G131" s="78"/>
      <c r="H131" s="78"/>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row>
    <row r="132" spans="1:46" ht="15.75" customHeight="1" x14ac:dyDescent="0.15">
      <c r="A132" s="41"/>
      <c r="B132" s="77"/>
      <c r="C132" s="78"/>
      <c r="D132" s="78"/>
      <c r="E132" s="78"/>
      <c r="F132" s="78"/>
      <c r="G132" s="78"/>
      <c r="H132" s="78"/>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row>
    <row r="133" spans="1:46" ht="15.75" customHeight="1" x14ac:dyDescent="0.15">
      <c r="A133" s="41"/>
      <c r="B133" s="77"/>
      <c r="C133" s="78"/>
      <c r="D133" s="78"/>
      <c r="E133" s="78"/>
      <c r="F133" s="78"/>
      <c r="G133" s="78"/>
      <c r="H133" s="78"/>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row>
    <row r="134" spans="1:46" ht="15.75" customHeight="1" x14ac:dyDescent="0.15">
      <c r="A134" s="41"/>
      <c r="B134" s="77"/>
      <c r="C134" s="78"/>
      <c r="D134" s="78"/>
      <c r="E134" s="78"/>
      <c r="F134" s="78"/>
      <c r="G134" s="78"/>
      <c r="H134" s="78"/>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row>
    <row r="135" spans="1:46" ht="15.75" customHeight="1" x14ac:dyDescent="0.15">
      <c r="A135" s="41"/>
      <c r="B135" s="77"/>
      <c r="C135" s="78"/>
      <c r="D135" s="78"/>
      <c r="E135" s="78"/>
      <c r="F135" s="78"/>
      <c r="G135" s="78"/>
      <c r="H135" s="78"/>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row>
    <row r="136" spans="1:46" ht="15.75" customHeight="1" x14ac:dyDescent="0.15">
      <c r="A136" s="41"/>
      <c r="B136" s="77"/>
      <c r="C136" s="78"/>
      <c r="D136" s="78"/>
      <c r="E136" s="78"/>
      <c r="F136" s="78"/>
      <c r="G136" s="78"/>
      <c r="H136" s="78"/>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row>
    <row r="137" spans="1:46" ht="15.75" customHeight="1" x14ac:dyDescent="0.15">
      <c r="A137" s="41"/>
      <c r="B137" s="77"/>
      <c r="C137" s="78"/>
      <c r="D137" s="78"/>
      <c r="E137" s="78"/>
      <c r="F137" s="78"/>
      <c r="G137" s="78"/>
      <c r="H137" s="78"/>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row>
    <row r="138" spans="1:46" ht="15.75" customHeight="1" x14ac:dyDescent="0.15">
      <c r="A138" s="41"/>
      <c r="B138" s="77"/>
      <c r="C138" s="78"/>
      <c r="D138" s="78"/>
      <c r="E138" s="78"/>
      <c r="F138" s="78"/>
      <c r="G138" s="78"/>
      <c r="H138" s="78"/>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row>
    <row r="139" spans="1:46" ht="15.75" customHeight="1" x14ac:dyDescent="0.15">
      <c r="A139" s="41"/>
      <c r="B139" s="77"/>
      <c r="C139" s="78"/>
      <c r="D139" s="78"/>
      <c r="E139" s="78"/>
      <c r="F139" s="78"/>
      <c r="G139" s="78"/>
      <c r="H139" s="78"/>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row>
    <row r="140" spans="1:46" ht="15.75" customHeight="1" x14ac:dyDescent="0.15">
      <c r="A140" s="41"/>
      <c r="B140" s="77"/>
      <c r="C140" s="78"/>
      <c r="D140" s="78"/>
      <c r="E140" s="78"/>
      <c r="F140" s="78"/>
      <c r="G140" s="78"/>
      <c r="H140" s="78"/>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row>
    <row r="141" spans="1:46" ht="15.75" customHeight="1" x14ac:dyDescent="0.15">
      <c r="A141" s="41"/>
      <c r="B141" s="77"/>
      <c r="C141" s="78"/>
      <c r="D141" s="78"/>
      <c r="E141" s="78"/>
      <c r="F141" s="78"/>
      <c r="G141" s="78"/>
      <c r="H141" s="78"/>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row>
    <row r="142" spans="1:46" ht="15.75" customHeight="1" x14ac:dyDescent="0.15">
      <c r="A142" s="41"/>
      <c r="B142" s="77"/>
      <c r="C142" s="78"/>
      <c r="D142" s="78"/>
      <c r="E142" s="78"/>
      <c r="F142" s="78"/>
      <c r="G142" s="78"/>
      <c r="H142" s="78"/>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row>
    <row r="143" spans="1:46" ht="15.75" customHeight="1" x14ac:dyDescent="0.15">
      <c r="A143" s="41"/>
      <c r="B143" s="77"/>
      <c r="C143" s="78"/>
      <c r="D143" s="78"/>
      <c r="E143" s="78"/>
      <c r="F143" s="78"/>
      <c r="G143" s="78"/>
      <c r="H143" s="78"/>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row>
    <row r="144" spans="1:46" ht="15.75" customHeight="1" x14ac:dyDescent="0.15">
      <c r="A144" s="41"/>
      <c r="B144" s="77"/>
      <c r="C144" s="78"/>
      <c r="D144" s="78"/>
      <c r="E144" s="78"/>
      <c r="F144" s="78"/>
      <c r="G144" s="78"/>
      <c r="H144" s="78"/>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row>
    <row r="145" spans="1:46" ht="15.75" customHeight="1" x14ac:dyDescent="0.15">
      <c r="A145" s="41"/>
      <c r="B145" s="77"/>
      <c r="C145" s="78"/>
      <c r="D145" s="78"/>
      <c r="E145" s="78"/>
      <c r="F145" s="78"/>
      <c r="G145" s="78"/>
      <c r="H145" s="78"/>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row>
    <row r="146" spans="1:46" ht="15.75" customHeight="1" x14ac:dyDescent="0.15">
      <c r="A146" s="41"/>
      <c r="B146" s="77"/>
      <c r="C146" s="78"/>
      <c r="D146" s="78"/>
      <c r="E146" s="78"/>
      <c r="F146" s="78"/>
      <c r="G146" s="78"/>
      <c r="H146" s="78"/>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row>
    <row r="147" spans="1:46" ht="15.75" customHeight="1" x14ac:dyDescent="0.15">
      <c r="A147" s="41"/>
      <c r="B147" s="77"/>
      <c r="C147" s="78"/>
      <c r="D147" s="78"/>
      <c r="E147" s="78"/>
      <c r="F147" s="78"/>
      <c r="G147" s="78"/>
      <c r="H147" s="78"/>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row>
    <row r="148" spans="1:46" ht="15.75" customHeight="1" x14ac:dyDescent="0.15">
      <c r="A148" s="41"/>
      <c r="B148" s="77"/>
      <c r="C148" s="78"/>
      <c r="D148" s="78"/>
      <c r="E148" s="78"/>
      <c r="F148" s="78"/>
      <c r="G148" s="78"/>
      <c r="H148" s="78"/>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row>
    <row r="149" spans="1:46" ht="15.75" customHeight="1" x14ac:dyDescent="0.15">
      <c r="A149" s="41"/>
      <c r="B149" s="77"/>
      <c r="C149" s="78"/>
      <c r="D149" s="78"/>
      <c r="E149" s="78"/>
      <c r="F149" s="78"/>
      <c r="G149" s="78"/>
      <c r="H149" s="78"/>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row>
    <row r="150" spans="1:46" ht="15.75" customHeight="1" x14ac:dyDescent="0.15">
      <c r="A150" s="41"/>
      <c r="B150" s="77"/>
      <c r="C150" s="78"/>
      <c r="D150" s="78"/>
      <c r="E150" s="78"/>
      <c r="F150" s="78"/>
      <c r="G150" s="78"/>
      <c r="H150" s="78"/>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row>
    <row r="151" spans="1:46" ht="15.75" customHeight="1" x14ac:dyDescent="0.15">
      <c r="A151" s="41"/>
      <c r="B151" s="77"/>
      <c r="C151" s="78"/>
      <c r="D151" s="78"/>
      <c r="E151" s="78"/>
      <c r="F151" s="78"/>
      <c r="G151" s="78"/>
      <c r="H151" s="78"/>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row>
    <row r="152" spans="1:46" ht="15.75" customHeight="1" x14ac:dyDescent="0.15">
      <c r="A152" s="41"/>
      <c r="B152" s="77"/>
      <c r="C152" s="78"/>
      <c r="D152" s="78"/>
      <c r="E152" s="78"/>
      <c r="F152" s="78"/>
      <c r="G152" s="78"/>
      <c r="H152" s="78"/>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row>
    <row r="153" spans="1:46" ht="15.75" customHeight="1" x14ac:dyDescent="0.15">
      <c r="A153" s="41"/>
      <c r="B153" s="77"/>
      <c r="C153" s="78"/>
      <c r="D153" s="78"/>
      <c r="E153" s="78"/>
      <c r="F153" s="78"/>
      <c r="G153" s="78"/>
      <c r="H153" s="78"/>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row>
    <row r="154" spans="1:46" ht="15.75" customHeight="1" x14ac:dyDescent="0.15">
      <c r="A154" s="41"/>
      <c r="B154" s="77"/>
      <c r="C154" s="78"/>
      <c r="D154" s="78"/>
      <c r="E154" s="78"/>
      <c r="F154" s="78"/>
      <c r="G154" s="78"/>
      <c r="H154" s="78"/>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row>
    <row r="155" spans="1:46" ht="15.75" customHeight="1" x14ac:dyDescent="0.15">
      <c r="A155" s="41"/>
      <c r="B155" s="77"/>
      <c r="C155" s="78"/>
      <c r="D155" s="78"/>
      <c r="E155" s="78"/>
      <c r="F155" s="78"/>
      <c r="G155" s="78"/>
      <c r="H155" s="78"/>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row>
    <row r="156" spans="1:46" ht="15.75" customHeight="1" x14ac:dyDescent="0.15">
      <c r="A156" s="41"/>
      <c r="B156" s="77"/>
      <c r="C156" s="78"/>
      <c r="D156" s="78"/>
      <c r="E156" s="78"/>
      <c r="F156" s="78"/>
      <c r="G156" s="78"/>
      <c r="H156" s="78"/>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row>
    <row r="157" spans="1:46" ht="15.75" customHeight="1" x14ac:dyDescent="0.15">
      <c r="A157" s="41"/>
      <c r="B157" s="77"/>
      <c r="C157" s="78"/>
      <c r="D157" s="78"/>
      <c r="E157" s="78"/>
      <c r="F157" s="78"/>
      <c r="G157" s="78"/>
      <c r="H157" s="78"/>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row>
    <row r="158" spans="1:46" ht="15.75" customHeight="1" x14ac:dyDescent="0.15">
      <c r="A158" s="41"/>
      <c r="B158" s="77"/>
      <c r="C158" s="78"/>
      <c r="D158" s="78"/>
      <c r="E158" s="78"/>
      <c r="F158" s="78"/>
      <c r="G158" s="78"/>
      <c r="H158" s="78"/>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row>
    <row r="159" spans="1:46" ht="15.75" customHeight="1" x14ac:dyDescent="0.15">
      <c r="A159" s="41"/>
      <c r="B159" s="77"/>
      <c r="C159" s="78"/>
      <c r="D159" s="78"/>
      <c r="E159" s="78"/>
      <c r="F159" s="78"/>
      <c r="G159" s="78"/>
      <c r="H159" s="78"/>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row>
    <row r="160" spans="1:46" ht="15.75" customHeight="1" x14ac:dyDescent="0.15">
      <c r="A160" s="41"/>
      <c r="B160" s="77"/>
      <c r="C160" s="78"/>
      <c r="D160" s="78"/>
      <c r="E160" s="78"/>
      <c r="F160" s="78"/>
      <c r="G160" s="78"/>
      <c r="H160" s="78"/>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row>
    <row r="161" spans="1:46" ht="15.75" customHeight="1" x14ac:dyDescent="0.15">
      <c r="A161" s="41"/>
      <c r="B161" s="77"/>
      <c r="C161" s="78"/>
      <c r="D161" s="78"/>
      <c r="E161" s="78"/>
      <c r="F161" s="78"/>
      <c r="G161" s="78"/>
      <c r="H161" s="78"/>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row>
    <row r="162" spans="1:46" ht="15.75" customHeight="1" x14ac:dyDescent="0.15">
      <c r="A162" s="41"/>
      <c r="B162" s="77"/>
      <c r="C162" s="78"/>
      <c r="D162" s="78"/>
      <c r="E162" s="78"/>
      <c r="F162" s="78"/>
      <c r="G162" s="78"/>
      <c r="H162" s="78"/>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row>
    <row r="163" spans="1:46" ht="15.75" customHeight="1" x14ac:dyDescent="0.15">
      <c r="A163" s="41"/>
      <c r="B163" s="77"/>
      <c r="C163" s="78"/>
      <c r="D163" s="78"/>
      <c r="E163" s="78"/>
      <c r="F163" s="78"/>
      <c r="G163" s="78"/>
      <c r="H163" s="78"/>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row>
    <row r="164" spans="1:46" ht="15.75" customHeight="1" x14ac:dyDescent="0.15">
      <c r="A164" s="41"/>
      <c r="B164" s="77"/>
      <c r="C164" s="78"/>
      <c r="D164" s="78"/>
      <c r="E164" s="78"/>
      <c r="F164" s="78"/>
      <c r="G164" s="78"/>
      <c r="H164" s="78"/>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row>
    <row r="165" spans="1:46" ht="15.75" customHeight="1" x14ac:dyDescent="0.15">
      <c r="A165" s="41"/>
      <c r="B165" s="77"/>
      <c r="C165" s="78"/>
      <c r="D165" s="78"/>
      <c r="E165" s="78"/>
      <c r="F165" s="78"/>
      <c r="G165" s="78"/>
      <c r="H165" s="78"/>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row>
    <row r="166" spans="1:46" ht="15.75" customHeight="1" x14ac:dyDescent="0.15">
      <c r="A166" s="41"/>
      <c r="B166" s="77"/>
      <c r="C166" s="78"/>
      <c r="D166" s="78"/>
      <c r="E166" s="78"/>
      <c r="F166" s="78"/>
      <c r="G166" s="78"/>
      <c r="H166" s="78"/>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row>
    <row r="167" spans="1:46" ht="15.75" customHeight="1" x14ac:dyDescent="0.15">
      <c r="A167" s="41"/>
      <c r="B167" s="77"/>
      <c r="C167" s="78"/>
      <c r="D167" s="78"/>
      <c r="E167" s="78"/>
      <c r="F167" s="78"/>
      <c r="G167" s="78"/>
      <c r="H167" s="78"/>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row>
    <row r="168" spans="1:46" ht="15.75" customHeight="1" x14ac:dyDescent="0.15">
      <c r="A168" s="41"/>
      <c r="B168" s="77"/>
      <c r="C168" s="78"/>
      <c r="D168" s="78"/>
      <c r="E168" s="78"/>
      <c r="F168" s="78"/>
      <c r="G168" s="78"/>
      <c r="H168" s="78"/>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row>
    <row r="169" spans="1:46" ht="15.75" customHeight="1" x14ac:dyDescent="0.15">
      <c r="A169" s="41"/>
      <c r="B169" s="77"/>
      <c r="C169" s="78"/>
      <c r="D169" s="78"/>
      <c r="E169" s="78"/>
      <c r="F169" s="78"/>
      <c r="G169" s="78"/>
      <c r="H169" s="78"/>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row>
    <row r="170" spans="1:46" ht="15.75" customHeight="1" x14ac:dyDescent="0.15">
      <c r="A170" s="41"/>
      <c r="B170" s="77"/>
      <c r="C170" s="78"/>
      <c r="D170" s="78"/>
      <c r="E170" s="78"/>
      <c r="F170" s="78"/>
      <c r="G170" s="78"/>
      <c r="H170" s="78"/>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row>
    <row r="171" spans="1:46" ht="15.75" customHeight="1" x14ac:dyDescent="0.15">
      <c r="A171" s="41"/>
      <c r="B171" s="77"/>
      <c r="C171" s="78"/>
      <c r="D171" s="78"/>
      <c r="E171" s="78"/>
      <c r="F171" s="78"/>
      <c r="G171" s="78"/>
      <c r="H171" s="78"/>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row>
    <row r="172" spans="1:46" ht="15.75" customHeight="1" x14ac:dyDescent="0.15">
      <c r="A172" s="41"/>
      <c r="B172" s="77"/>
      <c r="C172" s="78"/>
      <c r="D172" s="78"/>
      <c r="E172" s="78"/>
      <c r="F172" s="78"/>
      <c r="G172" s="78"/>
      <c r="H172" s="78"/>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row>
    <row r="173" spans="1:46" ht="15.75" customHeight="1" x14ac:dyDescent="0.15">
      <c r="A173" s="41"/>
      <c r="B173" s="77"/>
      <c r="C173" s="78"/>
      <c r="D173" s="78"/>
      <c r="E173" s="78"/>
      <c r="F173" s="78"/>
      <c r="G173" s="78"/>
      <c r="H173" s="78"/>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row>
    <row r="174" spans="1:46" ht="15.75" customHeight="1" x14ac:dyDescent="0.15">
      <c r="A174" s="41"/>
      <c r="B174" s="77"/>
      <c r="C174" s="78"/>
      <c r="D174" s="78"/>
      <c r="E174" s="78"/>
      <c r="F174" s="78"/>
      <c r="G174" s="78"/>
      <c r="H174" s="78"/>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row>
    <row r="175" spans="1:46" ht="15.75" customHeight="1" x14ac:dyDescent="0.15">
      <c r="A175" s="41"/>
      <c r="B175" s="77"/>
      <c r="C175" s="78"/>
      <c r="D175" s="78"/>
      <c r="E175" s="78"/>
      <c r="F175" s="78"/>
      <c r="G175" s="78"/>
      <c r="H175" s="78"/>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row>
    <row r="176" spans="1:46" ht="15.75" customHeight="1" x14ac:dyDescent="0.15">
      <c r="A176" s="41"/>
      <c r="B176" s="77"/>
      <c r="C176" s="78"/>
      <c r="D176" s="78"/>
      <c r="E176" s="78"/>
      <c r="F176" s="78"/>
      <c r="G176" s="78"/>
      <c r="H176" s="78"/>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row>
    <row r="177" spans="1:46" ht="15.75" customHeight="1" x14ac:dyDescent="0.15">
      <c r="A177" s="41"/>
      <c r="B177" s="77"/>
      <c r="C177" s="78"/>
      <c r="D177" s="78"/>
      <c r="E177" s="78"/>
      <c r="F177" s="78"/>
      <c r="G177" s="78"/>
      <c r="H177" s="78"/>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row>
    <row r="178" spans="1:46" ht="15.75" customHeight="1" x14ac:dyDescent="0.15">
      <c r="A178" s="41"/>
      <c r="B178" s="77"/>
      <c r="C178" s="78"/>
      <c r="D178" s="78"/>
      <c r="E178" s="78"/>
      <c r="F178" s="78"/>
      <c r="G178" s="78"/>
      <c r="H178" s="78"/>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row>
    <row r="179" spans="1:46" ht="15.75" customHeight="1" x14ac:dyDescent="0.15">
      <c r="A179" s="41"/>
      <c r="B179" s="77"/>
      <c r="C179" s="78"/>
      <c r="D179" s="78"/>
      <c r="E179" s="78"/>
      <c r="F179" s="78"/>
      <c r="G179" s="78"/>
      <c r="H179" s="78"/>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row>
    <row r="180" spans="1:46" ht="15.75" customHeight="1" x14ac:dyDescent="0.15">
      <c r="A180" s="41"/>
      <c r="B180" s="77"/>
      <c r="C180" s="78"/>
      <c r="D180" s="78"/>
      <c r="E180" s="78"/>
      <c r="F180" s="78"/>
      <c r="G180" s="78"/>
      <c r="H180" s="78"/>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row>
    <row r="181" spans="1:46" ht="15.75" customHeight="1" x14ac:dyDescent="0.15">
      <c r="A181" s="41"/>
      <c r="B181" s="77"/>
      <c r="C181" s="78"/>
      <c r="D181" s="78"/>
      <c r="E181" s="78"/>
      <c r="F181" s="78"/>
      <c r="G181" s="78"/>
      <c r="H181" s="78"/>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row>
    <row r="182" spans="1:46" ht="15.75" customHeight="1" x14ac:dyDescent="0.15">
      <c r="A182" s="41"/>
      <c r="B182" s="77"/>
      <c r="C182" s="78"/>
      <c r="D182" s="78"/>
      <c r="E182" s="78"/>
      <c r="F182" s="78"/>
      <c r="G182" s="78"/>
      <c r="H182" s="78"/>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row>
    <row r="183" spans="1:46" ht="15.75" customHeight="1" x14ac:dyDescent="0.15">
      <c r="A183" s="41"/>
      <c r="B183" s="77"/>
      <c r="C183" s="78"/>
      <c r="D183" s="78"/>
      <c r="E183" s="78"/>
      <c r="F183" s="78"/>
      <c r="G183" s="78"/>
      <c r="H183" s="78"/>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row>
    <row r="184" spans="1:46" ht="15.75" customHeight="1" x14ac:dyDescent="0.15">
      <c r="A184" s="41"/>
      <c r="B184" s="77"/>
      <c r="C184" s="78"/>
      <c r="D184" s="78"/>
      <c r="E184" s="78"/>
      <c r="F184" s="78"/>
      <c r="G184" s="78"/>
      <c r="H184" s="78"/>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row>
    <row r="185" spans="1:46" ht="15.75" customHeight="1" x14ac:dyDescent="0.15">
      <c r="A185" s="41"/>
      <c r="B185" s="77"/>
      <c r="C185" s="78"/>
      <c r="D185" s="78"/>
      <c r="E185" s="78"/>
      <c r="F185" s="78"/>
      <c r="G185" s="78"/>
      <c r="H185" s="78"/>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row>
    <row r="186" spans="1:46" ht="15.75" customHeight="1" x14ac:dyDescent="0.15">
      <c r="A186" s="41"/>
      <c r="B186" s="77"/>
      <c r="C186" s="78"/>
      <c r="D186" s="78"/>
      <c r="E186" s="78"/>
      <c r="F186" s="78"/>
      <c r="G186" s="78"/>
      <c r="H186" s="78"/>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row>
    <row r="187" spans="1:46" ht="15.75" customHeight="1" x14ac:dyDescent="0.15">
      <c r="A187" s="41"/>
      <c r="B187" s="77"/>
      <c r="C187" s="78"/>
      <c r="D187" s="78"/>
      <c r="E187" s="78"/>
      <c r="F187" s="78"/>
      <c r="G187" s="78"/>
      <c r="H187" s="78"/>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row>
    <row r="188" spans="1:46" ht="15.75" customHeight="1" x14ac:dyDescent="0.15">
      <c r="A188" s="41"/>
      <c r="B188" s="77"/>
      <c r="C188" s="78"/>
      <c r="D188" s="78"/>
      <c r="E188" s="78"/>
      <c r="F188" s="78"/>
      <c r="G188" s="78"/>
      <c r="H188" s="78"/>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row>
    <row r="189" spans="1:46" ht="15.75" customHeight="1" x14ac:dyDescent="0.15">
      <c r="A189" s="41"/>
      <c r="B189" s="77"/>
      <c r="C189" s="78"/>
      <c r="D189" s="78"/>
      <c r="E189" s="78"/>
      <c r="F189" s="78"/>
      <c r="G189" s="78"/>
      <c r="H189" s="78"/>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row>
    <row r="190" spans="1:46" ht="15.75" customHeight="1" x14ac:dyDescent="0.15">
      <c r="A190" s="41"/>
      <c r="B190" s="77"/>
      <c r="C190" s="78"/>
      <c r="D190" s="78"/>
      <c r="E190" s="78"/>
      <c r="F190" s="78"/>
      <c r="G190" s="78"/>
      <c r="H190" s="78"/>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row>
    <row r="191" spans="1:46" ht="15.75" customHeight="1" x14ac:dyDescent="0.15">
      <c r="A191" s="41"/>
      <c r="B191" s="77"/>
      <c r="C191" s="78"/>
      <c r="D191" s="78"/>
      <c r="E191" s="78"/>
      <c r="F191" s="78"/>
      <c r="G191" s="78"/>
      <c r="H191" s="78"/>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row>
    <row r="192" spans="1:46" ht="15.75" customHeight="1" x14ac:dyDescent="0.15">
      <c r="A192" s="41"/>
      <c r="B192" s="77"/>
      <c r="C192" s="78"/>
      <c r="D192" s="78"/>
      <c r="E192" s="78"/>
      <c r="F192" s="78"/>
      <c r="G192" s="78"/>
      <c r="H192" s="78"/>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row>
    <row r="193" spans="1:46" ht="15.75" customHeight="1" x14ac:dyDescent="0.15">
      <c r="A193" s="41"/>
      <c r="B193" s="77"/>
      <c r="C193" s="78"/>
      <c r="D193" s="78"/>
      <c r="E193" s="78"/>
      <c r="F193" s="78"/>
      <c r="G193" s="78"/>
      <c r="H193" s="78"/>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row>
    <row r="194" spans="1:46" ht="15.75" customHeight="1" x14ac:dyDescent="0.15">
      <c r="A194" s="41"/>
      <c r="B194" s="77"/>
      <c r="C194" s="78"/>
      <c r="D194" s="78"/>
      <c r="E194" s="78"/>
      <c r="F194" s="78"/>
      <c r="G194" s="78"/>
      <c r="H194" s="78"/>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row>
    <row r="195" spans="1:46" ht="15.75" customHeight="1" x14ac:dyDescent="0.15">
      <c r="A195" s="41"/>
      <c r="B195" s="77"/>
      <c r="C195" s="78"/>
      <c r="D195" s="78"/>
      <c r="E195" s="78"/>
      <c r="F195" s="78"/>
      <c r="G195" s="78"/>
      <c r="H195" s="78"/>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row>
    <row r="196" spans="1:46" ht="15.75" customHeight="1" x14ac:dyDescent="0.15">
      <c r="A196" s="41"/>
      <c r="B196" s="77"/>
      <c r="C196" s="78"/>
      <c r="D196" s="78"/>
      <c r="E196" s="78"/>
      <c r="F196" s="78"/>
      <c r="G196" s="78"/>
      <c r="H196" s="78"/>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row>
    <row r="197" spans="1:46" ht="15.75" customHeight="1" x14ac:dyDescent="0.15">
      <c r="A197" s="41"/>
      <c r="B197" s="77"/>
      <c r="C197" s="78"/>
      <c r="D197" s="78"/>
      <c r="E197" s="78"/>
      <c r="F197" s="78"/>
      <c r="G197" s="78"/>
      <c r="H197" s="78"/>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row>
    <row r="198" spans="1:46" ht="15.75" customHeight="1" x14ac:dyDescent="0.15">
      <c r="A198" s="41"/>
      <c r="B198" s="77"/>
      <c r="C198" s="78"/>
      <c r="D198" s="78"/>
      <c r="E198" s="78"/>
      <c r="F198" s="78"/>
      <c r="G198" s="78"/>
      <c r="H198" s="78"/>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row>
    <row r="199" spans="1:46" ht="15.75" customHeight="1" x14ac:dyDescent="0.15">
      <c r="A199" s="41"/>
      <c r="B199" s="77"/>
      <c r="C199" s="78"/>
      <c r="D199" s="78"/>
      <c r="E199" s="78"/>
      <c r="F199" s="78"/>
      <c r="G199" s="78"/>
      <c r="H199" s="78"/>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row>
    <row r="200" spans="1:46" ht="15.75" customHeight="1" x14ac:dyDescent="0.15">
      <c r="A200" s="41"/>
      <c r="B200" s="77"/>
      <c r="C200" s="78"/>
      <c r="D200" s="78"/>
      <c r="E200" s="78"/>
      <c r="F200" s="78"/>
      <c r="G200" s="78"/>
      <c r="H200" s="78"/>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row>
    <row r="201" spans="1:46" ht="15.75" customHeight="1" x14ac:dyDescent="0.15">
      <c r="A201" s="41"/>
      <c r="B201" s="77"/>
      <c r="C201" s="78"/>
      <c r="D201" s="78"/>
      <c r="E201" s="78"/>
      <c r="F201" s="78"/>
      <c r="G201" s="78"/>
      <c r="H201" s="78"/>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row>
    <row r="202" spans="1:46" ht="15.75" customHeight="1" x14ac:dyDescent="0.15">
      <c r="A202" s="41"/>
      <c r="B202" s="77"/>
      <c r="C202" s="78"/>
      <c r="D202" s="78"/>
      <c r="E202" s="78"/>
      <c r="F202" s="78"/>
      <c r="G202" s="78"/>
      <c r="H202" s="78"/>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row>
    <row r="203" spans="1:46" ht="15.75" customHeight="1" x14ac:dyDescent="0.15">
      <c r="A203" s="41"/>
      <c r="B203" s="77"/>
      <c r="C203" s="78"/>
      <c r="D203" s="78"/>
      <c r="E203" s="78"/>
      <c r="F203" s="78"/>
      <c r="G203" s="78"/>
      <c r="H203" s="78"/>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row>
    <row r="204" spans="1:46" ht="15.75" customHeight="1" x14ac:dyDescent="0.15">
      <c r="A204" s="41"/>
      <c r="B204" s="77"/>
      <c r="C204" s="78"/>
      <c r="D204" s="78"/>
      <c r="E204" s="78"/>
      <c r="F204" s="78"/>
      <c r="G204" s="78"/>
      <c r="H204" s="78"/>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row>
    <row r="205" spans="1:46" ht="15.75" customHeight="1" x14ac:dyDescent="0.15">
      <c r="A205" s="41"/>
      <c r="B205" s="77"/>
      <c r="C205" s="78"/>
      <c r="D205" s="78"/>
      <c r="E205" s="78"/>
      <c r="F205" s="78"/>
      <c r="G205" s="78"/>
      <c r="H205" s="78"/>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row>
    <row r="206" spans="1:46" ht="15.75" customHeight="1" x14ac:dyDescent="0.15">
      <c r="A206" s="41"/>
      <c r="B206" s="77"/>
      <c r="C206" s="78"/>
      <c r="D206" s="78"/>
      <c r="E206" s="78"/>
      <c r="F206" s="78"/>
      <c r="G206" s="78"/>
      <c r="H206" s="78"/>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row>
    <row r="207" spans="1:46" ht="15.75" customHeight="1" x14ac:dyDescent="0.15">
      <c r="A207" s="41"/>
      <c r="B207" s="77"/>
      <c r="C207" s="78"/>
      <c r="D207" s="78"/>
      <c r="E207" s="78"/>
      <c r="F207" s="78"/>
      <c r="G207" s="78"/>
      <c r="H207" s="78"/>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row>
    <row r="208" spans="1:46" ht="15.75" customHeight="1" x14ac:dyDescent="0.15">
      <c r="A208" s="41"/>
      <c r="B208" s="77"/>
      <c r="C208" s="78"/>
      <c r="D208" s="78"/>
      <c r="E208" s="78"/>
      <c r="F208" s="78"/>
      <c r="G208" s="78"/>
      <c r="H208" s="78"/>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row>
    <row r="209" spans="1:46" ht="15.75" customHeight="1" x14ac:dyDescent="0.15">
      <c r="A209" s="41"/>
      <c r="B209" s="77"/>
      <c r="C209" s="78"/>
      <c r="D209" s="78"/>
      <c r="E209" s="78"/>
      <c r="F209" s="78"/>
      <c r="G209" s="78"/>
      <c r="H209" s="78"/>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row>
    <row r="210" spans="1:46" ht="15.75" customHeight="1" x14ac:dyDescent="0.15">
      <c r="A210" s="41"/>
      <c r="B210" s="77"/>
      <c r="C210" s="78"/>
      <c r="D210" s="78"/>
      <c r="E210" s="78"/>
      <c r="F210" s="78"/>
      <c r="G210" s="78"/>
      <c r="H210" s="78"/>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row>
    <row r="211" spans="1:46" ht="15.75" customHeight="1" x14ac:dyDescent="0.15">
      <c r="A211" s="41"/>
      <c r="B211" s="77"/>
      <c r="C211" s="78"/>
      <c r="D211" s="78"/>
      <c r="E211" s="78"/>
      <c r="F211" s="78"/>
      <c r="G211" s="78"/>
      <c r="H211" s="78"/>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row>
    <row r="212" spans="1:46" ht="15.75" customHeight="1" x14ac:dyDescent="0.15">
      <c r="A212" s="41"/>
      <c r="B212" s="77"/>
      <c r="C212" s="78"/>
      <c r="D212" s="78"/>
      <c r="E212" s="78"/>
      <c r="F212" s="78"/>
      <c r="G212" s="78"/>
      <c r="H212" s="78"/>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row>
    <row r="213" spans="1:46" ht="15.75" customHeight="1" x14ac:dyDescent="0.15">
      <c r="A213" s="41"/>
      <c r="B213" s="77"/>
      <c r="C213" s="78"/>
      <c r="D213" s="78"/>
      <c r="E213" s="78"/>
      <c r="F213" s="78"/>
      <c r="G213" s="78"/>
      <c r="H213" s="78"/>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row>
    <row r="214" spans="1:46" ht="15.75" customHeight="1" x14ac:dyDescent="0.15">
      <c r="A214" s="41"/>
      <c r="B214" s="77"/>
      <c r="C214" s="78"/>
      <c r="D214" s="78"/>
      <c r="E214" s="78"/>
      <c r="F214" s="78"/>
      <c r="G214" s="78"/>
      <c r="H214" s="78"/>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row>
    <row r="215" spans="1:46" ht="15.75" customHeight="1" x14ac:dyDescent="0.15">
      <c r="A215" s="41"/>
      <c r="B215" s="77"/>
      <c r="C215" s="78"/>
      <c r="D215" s="78"/>
      <c r="E215" s="78"/>
      <c r="F215" s="78"/>
      <c r="G215" s="78"/>
      <c r="H215" s="78"/>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row>
    <row r="216" spans="1:46" ht="15.75" customHeight="1" x14ac:dyDescent="0.15">
      <c r="A216" s="41"/>
      <c r="B216" s="77"/>
      <c r="C216" s="78"/>
      <c r="D216" s="78"/>
      <c r="E216" s="78"/>
      <c r="F216" s="78"/>
      <c r="G216" s="78"/>
      <c r="H216" s="78"/>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row>
    <row r="217" spans="1:46" ht="15.75" customHeight="1" x14ac:dyDescent="0.15">
      <c r="A217" s="41"/>
      <c r="B217" s="77"/>
      <c r="C217" s="78"/>
      <c r="D217" s="78"/>
      <c r="E217" s="78"/>
      <c r="F217" s="78"/>
      <c r="G217" s="78"/>
      <c r="H217" s="78"/>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row>
    <row r="218" spans="1:46" ht="15.75" customHeight="1" x14ac:dyDescent="0.15">
      <c r="A218" s="41"/>
      <c r="B218" s="77"/>
      <c r="C218" s="78"/>
      <c r="D218" s="78"/>
      <c r="E218" s="78"/>
      <c r="F218" s="78"/>
      <c r="G218" s="78"/>
      <c r="H218" s="78"/>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row>
    <row r="219" spans="1:46" ht="15.75" customHeight="1" x14ac:dyDescent="0.15">
      <c r="A219" s="41"/>
      <c r="B219" s="77"/>
      <c r="C219" s="78"/>
      <c r="D219" s="78"/>
      <c r="E219" s="78"/>
      <c r="F219" s="78"/>
      <c r="G219" s="78"/>
      <c r="H219" s="78"/>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row>
    <row r="220" spans="1:46" ht="15.75" customHeight="1" x14ac:dyDescent="0.15">
      <c r="A220" s="41"/>
      <c r="B220" s="77"/>
      <c r="C220" s="78"/>
      <c r="D220" s="78"/>
      <c r="E220" s="78"/>
      <c r="F220" s="78"/>
      <c r="G220" s="78"/>
      <c r="H220" s="78"/>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row>
    <row r="221" spans="1:46" ht="15.75" customHeight="1" x14ac:dyDescent="0.15">
      <c r="A221" s="41"/>
      <c r="B221" s="77"/>
      <c r="C221" s="78"/>
      <c r="D221" s="78"/>
      <c r="E221" s="78"/>
      <c r="F221" s="78"/>
      <c r="G221" s="78"/>
      <c r="H221" s="78"/>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row>
    <row r="222" spans="1:46" ht="15.75" customHeight="1" x14ac:dyDescent="0.15">
      <c r="A222" s="41"/>
      <c r="B222" s="77"/>
      <c r="C222" s="78"/>
      <c r="D222" s="78"/>
      <c r="E222" s="78"/>
      <c r="F222" s="78"/>
      <c r="G222" s="78"/>
      <c r="H222" s="78"/>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row>
    <row r="223" spans="1:46" ht="15.75" customHeight="1" x14ac:dyDescent="0.15">
      <c r="A223" s="41"/>
      <c r="B223" s="77"/>
      <c r="C223" s="78"/>
      <c r="D223" s="78"/>
      <c r="E223" s="78"/>
      <c r="F223" s="78"/>
      <c r="G223" s="78"/>
      <c r="H223" s="78"/>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row>
    <row r="224" spans="1:46" ht="15.75" customHeight="1" x14ac:dyDescent="0.15">
      <c r="A224" s="41"/>
      <c r="B224" s="77"/>
      <c r="C224" s="78"/>
      <c r="D224" s="78"/>
      <c r="E224" s="78"/>
      <c r="F224" s="78"/>
      <c r="G224" s="78"/>
      <c r="H224" s="78"/>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row>
    <row r="225" spans="1:46" ht="15.75" customHeight="1" x14ac:dyDescent="0.15">
      <c r="A225" s="41"/>
      <c r="B225" s="77"/>
      <c r="C225" s="78"/>
      <c r="D225" s="78"/>
      <c r="E225" s="78"/>
      <c r="F225" s="78"/>
      <c r="G225" s="78"/>
      <c r="H225" s="78"/>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row>
    <row r="226" spans="1:46" ht="15.75" customHeight="1" x14ac:dyDescent="0.15">
      <c r="A226" s="41"/>
      <c r="B226" s="77"/>
      <c r="C226" s="78"/>
      <c r="D226" s="78"/>
      <c r="E226" s="78"/>
      <c r="F226" s="78"/>
      <c r="G226" s="78"/>
      <c r="H226" s="78"/>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row>
    <row r="227" spans="1:46" ht="15.75" customHeight="1" x14ac:dyDescent="0.15">
      <c r="A227" s="41"/>
      <c r="B227" s="77"/>
      <c r="C227" s="78"/>
      <c r="D227" s="78"/>
      <c r="E227" s="78"/>
      <c r="F227" s="78"/>
      <c r="G227" s="78"/>
      <c r="H227" s="78"/>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row>
    <row r="228" spans="1:46" ht="15.75" customHeight="1" x14ac:dyDescent="0.15">
      <c r="A228" s="41"/>
      <c r="B228" s="77"/>
      <c r="C228" s="78"/>
      <c r="D228" s="78"/>
      <c r="E228" s="78"/>
      <c r="F228" s="78"/>
      <c r="G228" s="78"/>
      <c r="H228" s="78"/>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row>
    <row r="229" spans="1:46" ht="15.75" customHeight="1" x14ac:dyDescent="0.15">
      <c r="A229" s="41"/>
      <c r="B229" s="77"/>
      <c r="C229" s="78"/>
      <c r="D229" s="78"/>
      <c r="E229" s="78"/>
      <c r="F229" s="78"/>
      <c r="G229" s="78"/>
      <c r="H229" s="78"/>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row>
    <row r="230" spans="1:46" ht="15.75" customHeight="1" x14ac:dyDescent="0.15">
      <c r="A230" s="41"/>
      <c r="B230" s="77"/>
      <c r="C230" s="78"/>
      <c r="D230" s="78"/>
      <c r="E230" s="78"/>
      <c r="F230" s="78"/>
      <c r="G230" s="78"/>
      <c r="H230" s="78"/>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row>
    <row r="231" spans="1:46" ht="15.75" customHeight="1" x14ac:dyDescent="0.15">
      <c r="A231" s="41"/>
      <c r="B231" s="77"/>
      <c r="C231" s="78"/>
      <c r="D231" s="78"/>
      <c r="E231" s="78"/>
      <c r="F231" s="78"/>
      <c r="G231" s="78"/>
      <c r="H231" s="78"/>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row>
    <row r="232" spans="1:46" ht="15.75" customHeight="1" x14ac:dyDescent="0.15">
      <c r="A232" s="41"/>
      <c r="B232" s="77"/>
      <c r="C232" s="78"/>
      <c r="D232" s="78"/>
      <c r="E232" s="78"/>
      <c r="F232" s="78"/>
      <c r="G232" s="78"/>
      <c r="H232" s="78"/>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row>
    <row r="233" spans="1:46" ht="15.75" customHeight="1" x14ac:dyDescent="0.15">
      <c r="A233" s="41"/>
      <c r="B233" s="77"/>
      <c r="C233" s="78"/>
      <c r="D233" s="78"/>
      <c r="E233" s="78"/>
      <c r="F233" s="78"/>
      <c r="G233" s="78"/>
      <c r="H233" s="78"/>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row>
    <row r="234" spans="1:46" ht="15.75" customHeight="1" x14ac:dyDescent="0.15">
      <c r="A234" s="41"/>
      <c r="B234" s="77"/>
      <c r="C234" s="78"/>
      <c r="D234" s="78"/>
      <c r="E234" s="78"/>
      <c r="F234" s="78"/>
      <c r="G234" s="78"/>
      <c r="H234" s="78"/>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row>
    <row r="235" spans="1:46" ht="15.75" customHeight="1" x14ac:dyDescent="0.15">
      <c r="A235" s="41"/>
      <c r="B235" s="77"/>
      <c r="C235" s="78"/>
      <c r="D235" s="78"/>
      <c r="E235" s="78"/>
      <c r="F235" s="78"/>
      <c r="G235" s="78"/>
      <c r="H235" s="78"/>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row>
    <row r="236" spans="1:46" ht="15.75" customHeight="1" x14ac:dyDescent="0.15">
      <c r="A236" s="41"/>
      <c r="B236" s="77"/>
      <c r="C236" s="78"/>
      <c r="D236" s="78"/>
      <c r="E236" s="78"/>
      <c r="F236" s="78"/>
      <c r="G236" s="78"/>
      <c r="H236" s="78"/>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row>
    <row r="237" spans="1:46" ht="15.75" customHeight="1" x14ac:dyDescent="0.15">
      <c r="A237" s="41"/>
      <c r="B237" s="77"/>
      <c r="C237" s="78"/>
      <c r="D237" s="78"/>
      <c r="E237" s="78"/>
      <c r="F237" s="78"/>
      <c r="G237" s="78"/>
      <c r="H237" s="78"/>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row>
    <row r="238" spans="1:46" ht="15.75" customHeight="1" x14ac:dyDescent="0.15">
      <c r="A238" s="41"/>
      <c r="B238" s="77"/>
      <c r="C238" s="78"/>
      <c r="D238" s="78"/>
      <c r="E238" s="78"/>
      <c r="F238" s="78"/>
      <c r="G238" s="78"/>
      <c r="H238" s="78"/>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row>
    <row r="239" spans="1:46" ht="15.75" customHeight="1" x14ac:dyDescent="0.15">
      <c r="A239" s="41"/>
      <c r="B239" s="77"/>
      <c r="C239" s="78"/>
      <c r="D239" s="78"/>
      <c r="E239" s="78"/>
      <c r="F239" s="78"/>
      <c r="G239" s="78"/>
      <c r="H239" s="78"/>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row>
    <row r="240" spans="1:46" ht="15.75" customHeight="1" x14ac:dyDescent="0.15">
      <c r="A240" s="41"/>
      <c r="B240" s="77"/>
      <c r="C240" s="78"/>
      <c r="D240" s="78"/>
      <c r="E240" s="78"/>
      <c r="F240" s="78"/>
      <c r="G240" s="78"/>
      <c r="H240" s="78"/>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row>
    <row r="241" spans="1:46" ht="15.75" customHeight="1" x14ac:dyDescent="0.15">
      <c r="A241" s="41"/>
      <c r="B241" s="77"/>
      <c r="C241" s="78"/>
      <c r="D241" s="78"/>
      <c r="E241" s="78"/>
      <c r="F241" s="78"/>
      <c r="G241" s="78"/>
      <c r="H241" s="78"/>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row>
    <row r="242" spans="1:46" ht="15.75" customHeight="1" x14ac:dyDescent="0.15">
      <c r="A242" s="41"/>
      <c r="B242" s="77"/>
      <c r="C242" s="78"/>
      <c r="D242" s="78"/>
      <c r="E242" s="78"/>
      <c r="F242" s="78"/>
      <c r="G242" s="78"/>
      <c r="H242" s="78"/>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row>
    <row r="243" spans="1:46" ht="15.75" customHeight="1" x14ac:dyDescent="0.15">
      <c r="A243" s="41"/>
      <c r="B243" s="77"/>
      <c r="C243" s="78"/>
      <c r="D243" s="78"/>
      <c r="E243" s="78"/>
      <c r="F243" s="78"/>
      <c r="G243" s="78"/>
      <c r="H243" s="78"/>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row>
    <row r="244" spans="1:46" ht="15.75" customHeight="1" x14ac:dyDescent="0.15">
      <c r="A244" s="41"/>
      <c r="B244" s="77"/>
      <c r="C244" s="78"/>
      <c r="D244" s="78"/>
      <c r="E244" s="78"/>
      <c r="F244" s="78"/>
      <c r="G244" s="78"/>
      <c r="H244" s="78"/>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row>
    <row r="245" spans="1:46" ht="15.75" customHeight="1" x14ac:dyDescent="0.15">
      <c r="A245" s="41"/>
      <c r="B245" s="77"/>
      <c r="C245" s="78"/>
      <c r="D245" s="78"/>
      <c r="E245" s="78"/>
      <c r="F245" s="78"/>
      <c r="G245" s="78"/>
      <c r="H245" s="78"/>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row>
    <row r="246" spans="1:46" ht="15.75" customHeight="1" x14ac:dyDescent="0.15">
      <c r="A246" s="41"/>
      <c r="B246" s="77"/>
      <c r="C246" s="78"/>
      <c r="D246" s="78"/>
      <c r="E246" s="78"/>
      <c r="F246" s="78"/>
      <c r="G246" s="78"/>
      <c r="H246" s="78"/>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row>
    <row r="247" spans="1:46" ht="15.75" customHeight="1" x14ac:dyDescent="0.15">
      <c r="A247" s="41"/>
      <c r="B247" s="77"/>
      <c r="C247" s="78"/>
      <c r="D247" s="78"/>
      <c r="E247" s="78"/>
      <c r="F247" s="78"/>
      <c r="G247" s="78"/>
      <c r="H247" s="78"/>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row>
    <row r="248" spans="1:46" ht="15.75" customHeight="1" x14ac:dyDescent="0.15">
      <c r="A248" s="41"/>
      <c r="B248" s="77"/>
      <c r="C248" s="78"/>
      <c r="D248" s="78"/>
      <c r="E248" s="78"/>
      <c r="F248" s="78"/>
      <c r="G248" s="78"/>
      <c r="H248" s="78"/>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row>
    <row r="249" spans="1:46" ht="15.75" customHeight="1" x14ac:dyDescent="0.15">
      <c r="A249" s="41"/>
      <c r="B249" s="77"/>
      <c r="C249" s="78"/>
      <c r="D249" s="78"/>
      <c r="E249" s="78"/>
      <c r="F249" s="78"/>
      <c r="G249" s="78"/>
      <c r="H249" s="78"/>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row>
    <row r="250" spans="1:46" ht="15.75" customHeight="1" x14ac:dyDescent="0.15">
      <c r="A250" s="41"/>
      <c r="B250" s="77"/>
      <c r="C250" s="78"/>
      <c r="D250" s="78"/>
      <c r="E250" s="78"/>
      <c r="F250" s="78"/>
      <c r="G250" s="78"/>
      <c r="H250" s="78"/>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row>
    <row r="251" spans="1:46" ht="15.75" customHeight="1" x14ac:dyDescent="0.15">
      <c r="A251" s="41"/>
      <c r="B251" s="77"/>
      <c r="C251" s="78"/>
      <c r="D251" s="78"/>
      <c r="E251" s="78"/>
      <c r="F251" s="78"/>
      <c r="G251" s="78"/>
      <c r="H251" s="78"/>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row>
    <row r="252" spans="1:46" ht="15.75" customHeight="1" x14ac:dyDescent="0.15">
      <c r="A252" s="41"/>
      <c r="B252" s="77"/>
      <c r="C252" s="78"/>
      <c r="D252" s="78"/>
      <c r="E252" s="78"/>
      <c r="F252" s="78"/>
      <c r="G252" s="78"/>
      <c r="H252" s="78"/>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row>
    <row r="253" spans="1:46" ht="15.75" customHeight="1" x14ac:dyDescent="0.15">
      <c r="A253" s="41"/>
      <c r="B253" s="77"/>
      <c r="C253" s="78"/>
      <c r="D253" s="78"/>
      <c r="E253" s="78"/>
      <c r="F253" s="78"/>
      <c r="G253" s="78"/>
      <c r="H253" s="78"/>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row>
    <row r="254" spans="1:46" ht="15.75" customHeight="1" x14ac:dyDescent="0.15">
      <c r="A254" s="41"/>
      <c r="B254" s="77"/>
      <c r="C254" s="78"/>
      <c r="D254" s="78"/>
      <c r="E254" s="78"/>
      <c r="F254" s="78"/>
      <c r="G254" s="78"/>
      <c r="H254" s="78"/>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row>
    <row r="255" spans="1:46" ht="15.75" customHeight="1" x14ac:dyDescent="0.15">
      <c r="A255" s="41"/>
      <c r="B255" s="77"/>
      <c r="C255" s="78"/>
      <c r="D255" s="78"/>
      <c r="E255" s="78"/>
      <c r="F255" s="78"/>
      <c r="G255" s="78"/>
      <c r="H255" s="78"/>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row>
    <row r="256" spans="1:46" ht="15.75" customHeight="1" x14ac:dyDescent="0.15">
      <c r="A256" s="41"/>
      <c r="B256" s="77"/>
      <c r="C256" s="78"/>
      <c r="D256" s="78"/>
      <c r="E256" s="78"/>
      <c r="F256" s="78"/>
      <c r="G256" s="78"/>
      <c r="H256" s="78"/>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row>
    <row r="257" spans="1:46" ht="15.75" customHeight="1" x14ac:dyDescent="0.15">
      <c r="A257" s="41"/>
      <c r="B257" s="77"/>
      <c r="C257" s="78"/>
      <c r="D257" s="78"/>
      <c r="E257" s="78"/>
      <c r="F257" s="78"/>
      <c r="G257" s="78"/>
      <c r="H257" s="78"/>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row>
    <row r="258" spans="1:46" ht="15.75" customHeight="1" x14ac:dyDescent="0.15">
      <c r="A258" s="41"/>
      <c r="B258" s="77"/>
      <c r="C258" s="78"/>
      <c r="D258" s="78"/>
      <c r="E258" s="78"/>
      <c r="F258" s="78"/>
      <c r="G258" s="78"/>
      <c r="H258" s="78"/>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row>
    <row r="259" spans="1:46" ht="15.75" customHeight="1" x14ac:dyDescent="0.15">
      <c r="A259" s="41"/>
      <c r="B259" s="77"/>
      <c r="C259" s="78"/>
      <c r="D259" s="78"/>
      <c r="E259" s="78"/>
      <c r="F259" s="78"/>
      <c r="G259" s="78"/>
      <c r="H259" s="78"/>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row>
    <row r="260" spans="1:46" ht="15.75" customHeight="1" x14ac:dyDescent="0.15">
      <c r="A260" s="41"/>
      <c r="B260" s="77"/>
      <c r="C260" s="78"/>
      <c r="D260" s="78"/>
      <c r="E260" s="78"/>
      <c r="F260" s="78"/>
      <c r="G260" s="78"/>
      <c r="H260" s="78"/>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row>
    <row r="261" spans="1:46" ht="15.75" customHeight="1" x14ac:dyDescent="0.15">
      <c r="A261" s="41"/>
      <c r="B261" s="77"/>
      <c r="C261" s="78"/>
      <c r="D261" s="78"/>
      <c r="E261" s="78"/>
      <c r="F261" s="78"/>
      <c r="G261" s="78"/>
      <c r="H261" s="78"/>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row>
    <row r="262" spans="1:46" ht="15.75" customHeight="1" x14ac:dyDescent="0.15">
      <c r="A262" s="41"/>
      <c r="B262" s="77"/>
      <c r="C262" s="78"/>
      <c r="D262" s="78"/>
      <c r="E262" s="78"/>
      <c r="F262" s="78"/>
      <c r="G262" s="78"/>
      <c r="H262" s="78"/>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row>
    <row r="263" spans="1:46" ht="15.75" customHeight="1" x14ac:dyDescent="0.15">
      <c r="A263" s="41"/>
      <c r="B263" s="77"/>
      <c r="C263" s="78"/>
      <c r="D263" s="78"/>
      <c r="E263" s="78"/>
      <c r="F263" s="78"/>
      <c r="G263" s="78"/>
      <c r="H263" s="78"/>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row>
    <row r="264" spans="1:46" ht="15.75" customHeight="1" x14ac:dyDescent="0.15">
      <c r="A264" s="41"/>
      <c r="B264" s="77"/>
      <c r="C264" s="78"/>
      <c r="D264" s="78"/>
      <c r="E264" s="78"/>
      <c r="F264" s="78"/>
      <c r="G264" s="78"/>
      <c r="H264" s="78"/>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row>
    <row r="265" spans="1:46" ht="15.75" customHeight="1" x14ac:dyDescent="0.15">
      <c r="A265" s="41"/>
      <c r="B265" s="77"/>
      <c r="C265" s="78"/>
      <c r="D265" s="78"/>
      <c r="E265" s="78"/>
      <c r="F265" s="78"/>
      <c r="G265" s="78"/>
      <c r="H265" s="78"/>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row>
    <row r="266" spans="1:46" ht="15.75" customHeight="1" x14ac:dyDescent="0.15">
      <c r="A266" s="41"/>
      <c r="B266" s="77"/>
      <c r="C266" s="78"/>
      <c r="D266" s="78"/>
      <c r="E266" s="78"/>
      <c r="F266" s="78"/>
      <c r="G266" s="78"/>
      <c r="H266" s="78"/>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row>
    <row r="267" spans="1:46" ht="15.75" customHeight="1" x14ac:dyDescent="0.15">
      <c r="A267" s="41"/>
      <c r="B267" s="77"/>
      <c r="C267" s="78"/>
      <c r="D267" s="78"/>
      <c r="E267" s="78"/>
      <c r="F267" s="78"/>
      <c r="G267" s="78"/>
      <c r="H267" s="78"/>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row>
    <row r="268" spans="1:46" ht="15.75" customHeight="1" x14ac:dyDescent="0.15">
      <c r="A268" s="41"/>
      <c r="B268" s="77"/>
      <c r="C268" s="78"/>
      <c r="D268" s="78"/>
      <c r="E268" s="78"/>
      <c r="F268" s="78"/>
      <c r="G268" s="78"/>
      <c r="H268" s="78"/>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row>
    <row r="269" spans="1:46" ht="15.75" customHeight="1" x14ac:dyDescent="0.15">
      <c r="A269" s="41"/>
      <c r="B269" s="77"/>
      <c r="C269" s="78"/>
      <c r="D269" s="78"/>
      <c r="E269" s="78"/>
      <c r="F269" s="78"/>
      <c r="G269" s="78"/>
      <c r="H269" s="78"/>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row>
    <row r="270" spans="1:46" ht="15.75" customHeight="1" x14ac:dyDescent="0.15">
      <c r="A270" s="41"/>
      <c r="B270" s="77"/>
      <c r="C270" s="78"/>
      <c r="D270" s="78"/>
      <c r="E270" s="78"/>
      <c r="F270" s="78"/>
      <c r="G270" s="78"/>
      <c r="H270" s="78"/>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row>
    <row r="271" spans="1:46" ht="15.75" customHeight="1" x14ac:dyDescent="0.15">
      <c r="A271" s="41"/>
      <c r="B271" s="77"/>
      <c r="C271" s="78"/>
      <c r="D271" s="78"/>
      <c r="E271" s="78"/>
      <c r="F271" s="78"/>
      <c r="G271" s="78"/>
      <c r="H271" s="78"/>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row>
    <row r="272" spans="1:46" ht="15.75" customHeight="1" x14ac:dyDescent="0.15">
      <c r="A272" s="41"/>
      <c r="B272" s="77"/>
      <c r="C272" s="78"/>
      <c r="D272" s="78"/>
      <c r="E272" s="78"/>
      <c r="F272" s="78"/>
      <c r="G272" s="78"/>
      <c r="H272" s="78"/>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row>
    <row r="273" spans="1:46" ht="15.75" customHeight="1" x14ac:dyDescent="0.15">
      <c r="A273" s="41"/>
      <c r="B273" s="77"/>
      <c r="C273" s="78"/>
      <c r="D273" s="78"/>
      <c r="E273" s="78"/>
      <c r="F273" s="78"/>
      <c r="G273" s="78"/>
      <c r="H273" s="78"/>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row>
    <row r="274" spans="1:46" ht="15.75" customHeight="1" x14ac:dyDescent="0.15">
      <c r="A274" s="41"/>
      <c r="B274" s="77"/>
      <c r="C274" s="78"/>
      <c r="D274" s="78"/>
      <c r="E274" s="78"/>
      <c r="F274" s="78"/>
      <c r="G274" s="78"/>
      <c r="H274" s="78"/>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row>
    <row r="275" spans="1:46" ht="15.75" customHeight="1" x14ac:dyDescent="0.15">
      <c r="A275" s="41"/>
      <c r="B275" s="77"/>
      <c r="C275" s="78"/>
      <c r="D275" s="78"/>
      <c r="E275" s="78"/>
      <c r="F275" s="78"/>
      <c r="G275" s="78"/>
      <c r="H275" s="78"/>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row>
    <row r="276" spans="1:46" ht="15.75" customHeight="1" x14ac:dyDescent="0.15">
      <c r="A276" s="41"/>
      <c r="B276" s="77"/>
      <c r="C276" s="78"/>
      <c r="D276" s="78"/>
      <c r="E276" s="78"/>
      <c r="F276" s="78"/>
      <c r="G276" s="78"/>
      <c r="H276" s="78"/>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row>
    <row r="277" spans="1:46" ht="15.75" customHeight="1" x14ac:dyDescent="0.15">
      <c r="A277" s="41"/>
      <c r="B277" s="77"/>
      <c r="C277" s="78"/>
      <c r="D277" s="78"/>
      <c r="E277" s="78"/>
      <c r="F277" s="78"/>
      <c r="G277" s="78"/>
      <c r="H277" s="78"/>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row>
    <row r="278" spans="1:46" ht="15.75" customHeight="1" x14ac:dyDescent="0.15">
      <c r="A278" s="41"/>
      <c r="B278" s="77"/>
      <c r="C278" s="78"/>
      <c r="D278" s="78"/>
      <c r="E278" s="78"/>
      <c r="F278" s="78"/>
      <c r="G278" s="78"/>
      <c r="H278" s="78"/>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row>
    <row r="279" spans="1:46" ht="15.75" customHeight="1" x14ac:dyDescent="0.15">
      <c r="A279" s="41"/>
      <c r="B279" s="77"/>
      <c r="C279" s="78"/>
      <c r="D279" s="78"/>
      <c r="E279" s="78"/>
      <c r="F279" s="78"/>
      <c r="G279" s="78"/>
      <c r="H279" s="78"/>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row>
    <row r="280" spans="1:46" ht="15.75" customHeight="1" x14ac:dyDescent="0.15">
      <c r="A280" s="41"/>
      <c r="B280" s="77"/>
      <c r="C280" s="78"/>
      <c r="D280" s="78"/>
      <c r="E280" s="78"/>
      <c r="F280" s="78"/>
      <c r="G280" s="78"/>
      <c r="H280" s="78"/>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row>
    <row r="281" spans="1:46" ht="15.75" customHeight="1" x14ac:dyDescent="0.15">
      <c r="A281" s="41"/>
      <c r="B281" s="77"/>
      <c r="C281" s="78"/>
      <c r="D281" s="78"/>
      <c r="E281" s="78"/>
      <c r="F281" s="78"/>
      <c r="G281" s="78"/>
      <c r="H281" s="78"/>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row>
    <row r="282" spans="1:46" ht="15.75" customHeight="1" x14ac:dyDescent="0.15">
      <c r="A282" s="41"/>
      <c r="B282" s="77"/>
      <c r="C282" s="78"/>
      <c r="D282" s="78"/>
      <c r="E282" s="78"/>
      <c r="F282" s="78"/>
      <c r="G282" s="78"/>
      <c r="H282" s="78"/>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row>
    <row r="283" spans="1:46" ht="15.75" customHeight="1" x14ac:dyDescent="0.15">
      <c r="A283" s="41"/>
      <c r="B283" s="77"/>
      <c r="C283" s="78"/>
      <c r="D283" s="78"/>
      <c r="E283" s="78"/>
      <c r="F283" s="78"/>
      <c r="G283" s="78"/>
      <c r="H283" s="78"/>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row>
    <row r="284" spans="1:46" ht="15.75" customHeight="1" x14ac:dyDescent="0.15">
      <c r="A284" s="41"/>
      <c r="B284" s="77"/>
      <c r="C284" s="78"/>
      <c r="D284" s="78"/>
      <c r="E284" s="78"/>
      <c r="F284" s="78"/>
      <c r="G284" s="78"/>
      <c r="H284" s="78"/>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row>
    <row r="285" spans="1:46" ht="15.75" customHeight="1" x14ac:dyDescent="0.15">
      <c r="A285" s="41"/>
      <c r="B285" s="77"/>
      <c r="C285" s="78"/>
      <c r="D285" s="78"/>
      <c r="E285" s="78"/>
      <c r="F285" s="78"/>
      <c r="G285" s="78"/>
      <c r="H285" s="78"/>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row>
    <row r="286" spans="1:46" ht="15.75" customHeight="1" x14ac:dyDescent="0.15">
      <c r="A286" s="41"/>
      <c r="B286" s="77"/>
      <c r="C286" s="78"/>
      <c r="D286" s="78"/>
      <c r="E286" s="78"/>
      <c r="F286" s="78"/>
      <c r="G286" s="78"/>
      <c r="H286" s="78"/>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row>
    <row r="287" spans="1:46" ht="15.75" customHeight="1" x14ac:dyDescent="0.15">
      <c r="A287" s="41"/>
      <c r="B287" s="77"/>
      <c r="C287" s="78"/>
      <c r="D287" s="78"/>
      <c r="E287" s="78"/>
      <c r="F287" s="78"/>
      <c r="G287" s="78"/>
      <c r="H287" s="78"/>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row>
    <row r="288" spans="1:46" ht="15.75" customHeight="1" x14ac:dyDescent="0.15">
      <c r="A288" s="41"/>
      <c r="B288" s="77"/>
      <c r="C288" s="78"/>
      <c r="D288" s="78"/>
      <c r="E288" s="78"/>
      <c r="F288" s="78"/>
      <c r="G288" s="78"/>
      <c r="H288" s="78"/>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row>
    <row r="289" spans="1:46" ht="15.75" customHeight="1" x14ac:dyDescent="0.15">
      <c r="A289" s="41"/>
      <c r="B289" s="77"/>
      <c r="C289" s="78"/>
      <c r="D289" s="78"/>
      <c r="E289" s="78"/>
      <c r="F289" s="78"/>
      <c r="G289" s="78"/>
      <c r="H289" s="78"/>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row>
    <row r="290" spans="1:46" ht="15.75" customHeight="1" x14ac:dyDescent="0.15">
      <c r="A290" s="41"/>
      <c r="B290" s="77"/>
      <c r="C290" s="78"/>
      <c r="D290" s="78"/>
      <c r="E290" s="78"/>
      <c r="F290" s="78"/>
      <c r="G290" s="78"/>
      <c r="H290" s="78"/>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row>
    <row r="291" spans="1:46" ht="15.75" customHeight="1" x14ac:dyDescent="0.15">
      <c r="A291" s="41"/>
      <c r="B291" s="77"/>
      <c r="C291" s="78"/>
      <c r="D291" s="78"/>
      <c r="E291" s="78"/>
      <c r="F291" s="78"/>
      <c r="G291" s="78"/>
      <c r="H291" s="78"/>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row>
    <row r="292" spans="1:46" ht="15.75" customHeight="1" x14ac:dyDescent="0.15">
      <c r="A292" s="41"/>
      <c r="B292" s="77"/>
      <c r="C292" s="78"/>
      <c r="D292" s="78"/>
      <c r="E292" s="78"/>
      <c r="F292" s="78"/>
      <c r="G292" s="78"/>
      <c r="H292" s="78"/>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row>
    <row r="293" spans="1:46" ht="15.75" customHeight="1" x14ac:dyDescent="0.15">
      <c r="A293" s="41"/>
      <c r="B293" s="77"/>
      <c r="C293" s="78"/>
      <c r="D293" s="78"/>
      <c r="E293" s="78"/>
      <c r="F293" s="78"/>
      <c r="G293" s="78"/>
      <c r="H293" s="78"/>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row>
    <row r="294" spans="1:46" ht="15.75" customHeight="1" x14ac:dyDescent="0.15">
      <c r="A294" s="41"/>
      <c r="B294" s="77"/>
      <c r="C294" s="78"/>
      <c r="D294" s="78"/>
      <c r="E294" s="78"/>
      <c r="F294" s="78"/>
      <c r="G294" s="78"/>
      <c r="H294" s="78"/>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row>
    <row r="295" spans="1:46" ht="15.75" customHeight="1" x14ac:dyDescent="0.15">
      <c r="A295" s="41"/>
      <c r="B295" s="77"/>
      <c r="C295" s="78"/>
      <c r="D295" s="78"/>
      <c r="E295" s="78"/>
      <c r="F295" s="78"/>
      <c r="G295" s="78"/>
      <c r="H295" s="78"/>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row>
    <row r="296" spans="1:46" ht="15.75" customHeight="1" x14ac:dyDescent="0.15">
      <c r="A296" s="41"/>
      <c r="B296" s="77"/>
      <c r="C296" s="78"/>
      <c r="D296" s="78"/>
      <c r="E296" s="78"/>
      <c r="F296" s="78"/>
      <c r="G296" s="78"/>
      <c r="H296" s="78"/>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row>
    <row r="297" spans="1:46" ht="15.75" customHeight="1" x14ac:dyDescent="0.15">
      <c r="A297" s="41"/>
      <c r="B297" s="77"/>
      <c r="C297" s="78"/>
      <c r="D297" s="78"/>
      <c r="E297" s="78"/>
      <c r="F297" s="78"/>
      <c r="G297" s="78"/>
      <c r="H297" s="78"/>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row>
    <row r="298" spans="1:46" ht="15.75" customHeight="1" x14ac:dyDescent="0.15">
      <c r="A298" s="41"/>
      <c r="B298" s="77"/>
      <c r="C298" s="78"/>
      <c r="D298" s="78"/>
      <c r="E298" s="78"/>
      <c r="F298" s="78"/>
      <c r="G298" s="78"/>
      <c r="H298" s="78"/>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row>
    <row r="299" spans="1:46" ht="15.75" customHeight="1" x14ac:dyDescent="0.15">
      <c r="A299" s="41"/>
      <c r="B299" s="77"/>
      <c r="C299" s="78"/>
      <c r="D299" s="78"/>
      <c r="E299" s="78"/>
      <c r="F299" s="78"/>
      <c r="G299" s="78"/>
      <c r="H299" s="78"/>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row>
    <row r="300" spans="1:46" ht="15.75" customHeight="1" x14ac:dyDescent="0.15">
      <c r="A300" s="41"/>
      <c r="B300" s="77"/>
      <c r="C300" s="78"/>
      <c r="D300" s="78"/>
      <c r="E300" s="78"/>
      <c r="F300" s="78"/>
      <c r="G300" s="78"/>
      <c r="H300" s="78"/>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row>
    <row r="301" spans="1:46" ht="15.75" customHeight="1" x14ac:dyDescent="0.15">
      <c r="A301" s="41"/>
      <c r="B301" s="77"/>
      <c r="C301" s="78"/>
      <c r="D301" s="78"/>
      <c r="E301" s="78"/>
      <c r="F301" s="78"/>
      <c r="G301" s="78"/>
      <c r="H301" s="78"/>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row>
    <row r="302" spans="1:46" ht="15.75" customHeight="1" x14ac:dyDescent="0.15">
      <c r="A302" s="41"/>
      <c r="B302" s="77"/>
      <c r="C302" s="78"/>
      <c r="D302" s="78"/>
      <c r="E302" s="78"/>
      <c r="F302" s="78"/>
      <c r="G302" s="78"/>
      <c r="H302" s="78"/>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row>
    <row r="303" spans="1:46" ht="15.75" customHeight="1" x14ac:dyDescent="0.15">
      <c r="A303" s="41"/>
      <c r="B303" s="77"/>
      <c r="C303" s="78"/>
      <c r="D303" s="78"/>
      <c r="E303" s="78"/>
      <c r="F303" s="78"/>
      <c r="G303" s="78"/>
      <c r="H303" s="78"/>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row>
    <row r="304" spans="1:46" ht="15.75" customHeight="1" x14ac:dyDescent="0.15">
      <c r="A304" s="41"/>
      <c r="B304" s="77"/>
      <c r="C304" s="78"/>
      <c r="D304" s="78"/>
      <c r="E304" s="78"/>
      <c r="F304" s="78"/>
      <c r="G304" s="78"/>
      <c r="H304" s="78"/>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row>
    <row r="305" spans="1:46" ht="15.75" customHeight="1" x14ac:dyDescent="0.15">
      <c r="A305" s="41"/>
      <c r="B305" s="77"/>
      <c r="C305" s="78"/>
      <c r="D305" s="78"/>
      <c r="E305" s="78"/>
      <c r="F305" s="78"/>
      <c r="G305" s="78"/>
      <c r="H305" s="78"/>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row>
    <row r="306" spans="1:46" ht="15.75" customHeight="1" x14ac:dyDescent="0.15">
      <c r="A306" s="41"/>
      <c r="B306" s="77"/>
      <c r="C306" s="78"/>
      <c r="D306" s="78"/>
      <c r="E306" s="78"/>
      <c r="F306" s="78"/>
      <c r="G306" s="78"/>
      <c r="H306" s="78"/>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row>
    <row r="307" spans="1:46" ht="15.75" customHeight="1" x14ac:dyDescent="0.15">
      <c r="A307" s="41"/>
      <c r="B307" s="77"/>
      <c r="C307" s="78"/>
      <c r="D307" s="78"/>
      <c r="E307" s="78"/>
      <c r="F307" s="78"/>
      <c r="G307" s="78"/>
      <c r="H307" s="78"/>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row>
    <row r="308" spans="1:46" ht="15.75" customHeight="1" x14ac:dyDescent="0.15">
      <c r="A308" s="41"/>
      <c r="B308" s="77"/>
      <c r="C308" s="78"/>
      <c r="D308" s="78"/>
      <c r="E308" s="78"/>
      <c r="F308" s="78"/>
      <c r="G308" s="78"/>
      <c r="H308" s="78"/>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row>
    <row r="309" spans="1:46" ht="15.75" customHeight="1" x14ac:dyDescent="0.15">
      <c r="A309" s="41"/>
      <c r="B309" s="77"/>
      <c r="C309" s="78"/>
      <c r="D309" s="78"/>
      <c r="E309" s="78"/>
      <c r="F309" s="78"/>
      <c r="G309" s="78"/>
      <c r="H309" s="78"/>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row>
    <row r="310" spans="1:46" ht="15.75" customHeight="1" x14ac:dyDescent="0.15">
      <c r="A310" s="41"/>
      <c r="B310" s="77"/>
      <c r="C310" s="78"/>
      <c r="D310" s="78"/>
      <c r="E310" s="78"/>
      <c r="F310" s="78"/>
      <c r="G310" s="78"/>
      <c r="H310" s="78"/>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row>
    <row r="311" spans="1:46" ht="15.75" customHeight="1" x14ac:dyDescent="0.15">
      <c r="A311" s="41"/>
      <c r="B311" s="77"/>
      <c r="C311" s="78"/>
      <c r="D311" s="78"/>
      <c r="E311" s="78"/>
      <c r="F311" s="78"/>
      <c r="G311" s="78"/>
      <c r="H311" s="78"/>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row>
    <row r="312" spans="1:46" ht="15.75" customHeight="1" x14ac:dyDescent="0.15">
      <c r="A312" s="41"/>
      <c r="B312" s="77"/>
      <c r="C312" s="78"/>
      <c r="D312" s="78"/>
      <c r="E312" s="78"/>
      <c r="F312" s="78"/>
      <c r="G312" s="78"/>
      <c r="H312" s="78"/>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row>
    <row r="313" spans="1:46" ht="15.75" customHeight="1" x14ac:dyDescent="0.15">
      <c r="A313" s="41"/>
      <c r="B313" s="77"/>
      <c r="C313" s="78"/>
      <c r="D313" s="78"/>
      <c r="E313" s="78"/>
      <c r="F313" s="78"/>
      <c r="G313" s="78"/>
      <c r="H313" s="78"/>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row>
    <row r="314" spans="1:46" ht="15.75" customHeight="1" x14ac:dyDescent="0.15">
      <c r="A314" s="41"/>
      <c r="B314" s="77"/>
      <c r="C314" s="78"/>
      <c r="D314" s="78"/>
      <c r="E314" s="78"/>
      <c r="F314" s="78"/>
      <c r="G314" s="78"/>
      <c r="H314" s="78"/>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row>
    <row r="315" spans="1:46" ht="15.75" customHeight="1" x14ac:dyDescent="0.15">
      <c r="A315" s="41"/>
      <c r="B315" s="77"/>
      <c r="C315" s="78"/>
      <c r="D315" s="78"/>
      <c r="E315" s="78"/>
      <c r="F315" s="78"/>
      <c r="G315" s="78"/>
      <c r="H315" s="78"/>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row>
    <row r="316" spans="1:46" ht="15.75" customHeight="1" x14ac:dyDescent="0.15">
      <c r="A316" s="41"/>
      <c r="B316" s="77"/>
      <c r="C316" s="78"/>
      <c r="D316" s="78"/>
      <c r="E316" s="78"/>
      <c r="F316" s="78"/>
      <c r="G316" s="78"/>
      <c r="H316" s="78"/>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row>
    <row r="317" spans="1:46" ht="15.75" customHeight="1" x14ac:dyDescent="0.15">
      <c r="A317" s="41"/>
      <c r="B317" s="77"/>
      <c r="C317" s="78"/>
      <c r="D317" s="78"/>
      <c r="E317" s="78"/>
      <c r="F317" s="78"/>
      <c r="G317" s="78"/>
      <c r="H317" s="78"/>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row>
    <row r="318" spans="1:46" ht="15.75" customHeight="1" x14ac:dyDescent="0.15">
      <c r="A318" s="41"/>
      <c r="B318" s="77"/>
      <c r="C318" s="78"/>
      <c r="D318" s="78"/>
      <c r="E318" s="78"/>
      <c r="F318" s="78"/>
      <c r="G318" s="78"/>
      <c r="H318" s="78"/>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row>
    <row r="319" spans="1:46" ht="15.75" customHeight="1" x14ac:dyDescent="0.15">
      <c r="A319" s="41"/>
      <c r="B319" s="77"/>
      <c r="C319" s="78"/>
      <c r="D319" s="78"/>
      <c r="E319" s="78"/>
      <c r="F319" s="78"/>
      <c r="G319" s="78"/>
      <c r="H319" s="78"/>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row>
    <row r="320" spans="1:46" ht="15.75" customHeight="1" x14ac:dyDescent="0.15">
      <c r="A320" s="41"/>
      <c r="B320" s="77"/>
      <c r="C320" s="78"/>
      <c r="D320" s="78"/>
      <c r="E320" s="78"/>
      <c r="F320" s="78"/>
      <c r="G320" s="78"/>
      <c r="H320" s="78"/>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row>
    <row r="321" spans="1:46" ht="15.75" customHeight="1" x14ac:dyDescent="0.15">
      <c r="A321" s="41"/>
      <c r="B321" s="77"/>
      <c r="C321" s="78"/>
      <c r="D321" s="78"/>
      <c r="E321" s="78"/>
      <c r="F321" s="78"/>
      <c r="G321" s="78"/>
      <c r="H321" s="78"/>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row>
    <row r="322" spans="1:46" ht="15.75" customHeight="1" x14ac:dyDescent="0.15">
      <c r="A322" s="41"/>
      <c r="B322" s="77"/>
      <c r="C322" s="78"/>
      <c r="D322" s="78"/>
      <c r="E322" s="78"/>
      <c r="F322" s="78"/>
      <c r="G322" s="78"/>
      <c r="H322" s="78"/>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row>
    <row r="323" spans="1:46" ht="15.75" customHeight="1" x14ac:dyDescent="0.15">
      <c r="A323" s="41"/>
      <c r="B323" s="77"/>
      <c r="C323" s="78"/>
      <c r="D323" s="78"/>
      <c r="E323" s="78"/>
      <c r="F323" s="78"/>
      <c r="G323" s="78"/>
      <c r="H323" s="78"/>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row>
    <row r="324" spans="1:46" ht="15.75" customHeight="1" x14ac:dyDescent="0.15">
      <c r="A324" s="41"/>
      <c r="B324" s="77"/>
      <c r="C324" s="78"/>
      <c r="D324" s="78"/>
      <c r="E324" s="78"/>
      <c r="F324" s="78"/>
      <c r="G324" s="78"/>
      <c r="H324" s="78"/>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row>
    <row r="325" spans="1:46" ht="15.75" customHeight="1" x14ac:dyDescent="0.15">
      <c r="A325" s="41"/>
      <c r="B325" s="77"/>
      <c r="C325" s="78"/>
      <c r="D325" s="78"/>
      <c r="E325" s="78"/>
      <c r="F325" s="78"/>
      <c r="G325" s="78"/>
      <c r="H325" s="78"/>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row>
    <row r="326" spans="1:46" ht="15.75" customHeight="1" x14ac:dyDescent="0.15">
      <c r="A326" s="41"/>
      <c r="B326" s="77"/>
      <c r="C326" s="78"/>
      <c r="D326" s="78"/>
      <c r="E326" s="78"/>
      <c r="F326" s="78"/>
      <c r="G326" s="78"/>
      <c r="H326" s="78"/>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row>
    <row r="327" spans="1:46" ht="15.75" customHeight="1" x14ac:dyDescent="0.15">
      <c r="A327" s="41"/>
      <c r="B327" s="77"/>
      <c r="C327" s="78"/>
      <c r="D327" s="78"/>
      <c r="E327" s="78"/>
      <c r="F327" s="78"/>
      <c r="G327" s="78"/>
      <c r="H327" s="78"/>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row>
    <row r="328" spans="1:46" ht="15.75" customHeight="1" x14ac:dyDescent="0.15">
      <c r="A328" s="41"/>
      <c r="B328" s="77"/>
      <c r="C328" s="78"/>
      <c r="D328" s="78"/>
      <c r="E328" s="78"/>
      <c r="F328" s="78"/>
      <c r="G328" s="78"/>
      <c r="H328" s="78"/>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row>
    <row r="329" spans="1:46" ht="15.75" customHeight="1" x14ac:dyDescent="0.15">
      <c r="A329" s="41"/>
      <c r="B329" s="77"/>
      <c r="C329" s="78"/>
      <c r="D329" s="78"/>
      <c r="E329" s="78"/>
      <c r="F329" s="78"/>
      <c r="G329" s="78"/>
      <c r="H329" s="78"/>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row>
    <row r="330" spans="1:46" ht="15.75" customHeight="1" x14ac:dyDescent="0.15">
      <c r="A330" s="41"/>
      <c r="B330" s="77"/>
      <c r="C330" s="78"/>
      <c r="D330" s="78"/>
      <c r="E330" s="78"/>
      <c r="F330" s="78"/>
      <c r="G330" s="78"/>
      <c r="H330" s="78"/>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row>
    <row r="331" spans="1:46" ht="15.75" customHeight="1" x14ac:dyDescent="0.15">
      <c r="A331" s="41"/>
      <c r="B331" s="77"/>
      <c r="C331" s="78"/>
      <c r="D331" s="78"/>
      <c r="E331" s="78"/>
      <c r="F331" s="78"/>
      <c r="G331" s="78"/>
      <c r="H331" s="78"/>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row>
    <row r="332" spans="1:46" ht="15.75" customHeight="1" x14ac:dyDescent="0.15">
      <c r="A332" s="41"/>
      <c r="B332" s="77"/>
      <c r="C332" s="78"/>
      <c r="D332" s="78"/>
      <c r="E332" s="78"/>
      <c r="F332" s="78"/>
      <c r="G332" s="78"/>
      <c r="H332" s="78"/>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row>
    <row r="333" spans="1:46" ht="15.75" customHeight="1" x14ac:dyDescent="0.15">
      <c r="A333" s="41"/>
      <c r="B333" s="77"/>
      <c r="C333" s="78"/>
      <c r="D333" s="78"/>
      <c r="E333" s="78"/>
      <c r="F333" s="78"/>
      <c r="G333" s="78"/>
      <c r="H333" s="78"/>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row>
    <row r="334" spans="1:46" ht="15.75" customHeight="1" x14ac:dyDescent="0.15">
      <c r="A334" s="41"/>
      <c r="B334" s="77"/>
      <c r="C334" s="78"/>
      <c r="D334" s="78"/>
      <c r="E334" s="78"/>
      <c r="F334" s="78"/>
      <c r="G334" s="78"/>
      <c r="H334" s="78"/>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row>
    <row r="335" spans="1:46" ht="15.75" customHeight="1" x14ac:dyDescent="0.15">
      <c r="A335" s="41"/>
      <c r="B335" s="77"/>
      <c r="C335" s="78"/>
      <c r="D335" s="78"/>
      <c r="E335" s="78"/>
      <c r="F335" s="78"/>
      <c r="G335" s="78"/>
      <c r="H335" s="78"/>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row>
    <row r="336" spans="1:46" ht="15.75" customHeight="1" x14ac:dyDescent="0.15">
      <c r="A336" s="41"/>
      <c r="B336" s="77"/>
      <c r="C336" s="78"/>
      <c r="D336" s="78"/>
      <c r="E336" s="78"/>
      <c r="F336" s="78"/>
      <c r="G336" s="78"/>
      <c r="H336" s="78"/>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row>
    <row r="337" spans="1:46" ht="15.75" customHeight="1" x14ac:dyDescent="0.15">
      <c r="A337" s="41"/>
      <c r="B337" s="77"/>
      <c r="C337" s="78"/>
      <c r="D337" s="78"/>
      <c r="E337" s="78"/>
      <c r="F337" s="78"/>
      <c r="G337" s="78"/>
      <c r="H337" s="78"/>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row>
    <row r="338" spans="1:46" ht="15.75" customHeight="1" x14ac:dyDescent="0.15">
      <c r="A338" s="41"/>
      <c r="B338" s="77"/>
      <c r="C338" s="78"/>
      <c r="D338" s="78"/>
      <c r="E338" s="78"/>
      <c r="F338" s="78"/>
      <c r="G338" s="78"/>
      <c r="H338" s="78"/>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row>
    <row r="339" spans="1:46" ht="15.75" customHeight="1" x14ac:dyDescent="0.15">
      <c r="A339" s="41"/>
      <c r="B339" s="77"/>
      <c r="C339" s="78"/>
      <c r="D339" s="78"/>
      <c r="E339" s="78"/>
      <c r="F339" s="78"/>
      <c r="G339" s="78"/>
      <c r="H339" s="78"/>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row>
    <row r="340" spans="1:46" ht="15.75" customHeight="1" x14ac:dyDescent="0.15">
      <c r="A340" s="41"/>
      <c r="B340" s="77"/>
      <c r="C340" s="78"/>
      <c r="D340" s="78"/>
      <c r="E340" s="78"/>
      <c r="F340" s="78"/>
      <c r="G340" s="78"/>
      <c r="H340" s="78"/>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row>
    <row r="341" spans="1:46" ht="15.75" customHeight="1" x14ac:dyDescent="0.15">
      <c r="B341" s="79"/>
      <c r="C341" s="80"/>
      <c r="D341" s="80"/>
      <c r="E341" s="80"/>
      <c r="F341" s="80"/>
      <c r="G341" s="80"/>
      <c r="H341" s="80"/>
    </row>
    <row r="342" spans="1:46" ht="15.75" customHeight="1" x14ac:dyDescent="0.15">
      <c r="B342" s="79"/>
      <c r="C342" s="80"/>
      <c r="D342" s="80"/>
      <c r="E342" s="80"/>
      <c r="F342" s="80"/>
      <c r="G342" s="80"/>
      <c r="H342" s="80"/>
    </row>
    <row r="343" spans="1:46" ht="15.75" customHeight="1" x14ac:dyDescent="0.15">
      <c r="B343" s="79"/>
      <c r="C343" s="80"/>
      <c r="D343" s="80"/>
      <c r="E343" s="80"/>
      <c r="F343" s="80"/>
      <c r="G343" s="80"/>
      <c r="H343" s="80"/>
    </row>
    <row r="344" spans="1:46" ht="15.75" customHeight="1" x14ac:dyDescent="0.15">
      <c r="B344" s="79"/>
      <c r="C344" s="80"/>
      <c r="D344" s="80"/>
      <c r="E344" s="80"/>
      <c r="F344" s="80"/>
      <c r="G344" s="80"/>
      <c r="H344" s="80"/>
    </row>
    <row r="345" spans="1:46" ht="15.75" customHeight="1" x14ac:dyDescent="0.15">
      <c r="B345" s="79"/>
      <c r="C345" s="80"/>
      <c r="D345" s="80"/>
      <c r="E345" s="80"/>
      <c r="F345" s="80"/>
      <c r="G345" s="80"/>
      <c r="H345" s="80"/>
    </row>
    <row r="346" spans="1:46" ht="15.75" customHeight="1" x14ac:dyDescent="0.15">
      <c r="B346" s="79"/>
      <c r="C346" s="80"/>
      <c r="D346" s="80"/>
      <c r="E346" s="80"/>
      <c r="F346" s="80"/>
      <c r="G346" s="80"/>
      <c r="H346" s="80"/>
    </row>
    <row r="347" spans="1:46" ht="15.75" customHeight="1" x14ac:dyDescent="0.15">
      <c r="B347" s="79"/>
      <c r="C347" s="80"/>
      <c r="D347" s="80"/>
      <c r="E347" s="80"/>
      <c r="F347" s="80"/>
      <c r="G347" s="80"/>
      <c r="H347" s="80"/>
    </row>
    <row r="348" spans="1:46" ht="15.75" customHeight="1" x14ac:dyDescent="0.15">
      <c r="B348" s="79"/>
      <c r="C348" s="80"/>
      <c r="D348" s="80"/>
      <c r="E348" s="80"/>
      <c r="F348" s="80"/>
      <c r="G348" s="80"/>
      <c r="H348" s="80"/>
    </row>
    <row r="349" spans="1:46" ht="15.75" customHeight="1" x14ac:dyDescent="0.15">
      <c r="B349" s="79"/>
      <c r="C349" s="80"/>
      <c r="D349" s="80"/>
      <c r="E349" s="80"/>
      <c r="F349" s="80"/>
      <c r="G349" s="80"/>
      <c r="H349" s="80"/>
    </row>
    <row r="350" spans="1:46" ht="15.75" customHeight="1" x14ac:dyDescent="0.15">
      <c r="B350" s="79"/>
      <c r="C350" s="80"/>
      <c r="D350" s="80"/>
      <c r="E350" s="80"/>
      <c r="F350" s="80"/>
      <c r="G350" s="80"/>
      <c r="H350" s="80"/>
    </row>
    <row r="351" spans="1:46" ht="15.75" customHeight="1" x14ac:dyDescent="0.15">
      <c r="B351" s="79"/>
      <c r="C351" s="80"/>
      <c r="D351" s="80"/>
      <c r="E351" s="80"/>
      <c r="F351" s="80"/>
      <c r="G351" s="80"/>
      <c r="H351" s="80"/>
    </row>
    <row r="352" spans="1:46" ht="15.75" customHeight="1" x14ac:dyDescent="0.15">
      <c r="B352" s="79"/>
      <c r="C352" s="80"/>
      <c r="D352" s="80"/>
      <c r="E352" s="80"/>
      <c r="F352" s="80"/>
      <c r="G352" s="80"/>
      <c r="H352" s="80"/>
    </row>
    <row r="353" spans="2:8" ht="15.75" customHeight="1" x14ac:dyDescent="0.15">
      <c r="B353" s="79"/>
      <c r="C353" s="80"/>
      <c r="D353" s="80"/>
      <c r="E353" s="80"/>
      <c r="F353" s="80"/>
      <c r="G353" s="80"/>
      <c r="H353" s="80"/>
    </row>
    <row r="354" spans="2:8" ht="15.75" customHeight="1" x14ac:dyDescent="0.15">
      <c r="B354" s="79"/>
      <c r="C354" s="80"/>
      <c r="D354" s="80"/>
      <c r="E354" s="80"/>
      <c r="F354" s="80"/>
      <c r="G354" s="80"/>
      <c r="H354" s="80"/>
    </row>
    <row r="355" spans="2:8" ht="15.75" customHeight="1" x14ac:dyDescent="0.15">
      <c r="B355" s="79"/>
      <c r="C355" s="80"/>
      <c r="D355" s="80"/>
      <c r="E355" s="80"/>
      <c r="F355" s="80"/>
      <c r="G355" s="80"/>
      <c r="H355" s="80"/>
    </row>
    <row r="356" spans="2:8" ht="15.75" customHeight="1" x14ac:dyDescent="0.15">
      <c r="B356" s="79"/>
      <c r="C356" s="80"/>
      <c r="D356" s="80"/>
      <c r="E356" s="80"/>
      <c r="F356" s="80"/>
      <c r="G356" s="80"/>
      <c r="H356" s="80"/>
    </row>
    <row r="357" spans="2:8" ht="15.75" customHeight="1" x14ac:dyDescent="0.15">
      <c r="B357" s="79"/>
      <c r="C357" s="80"/>
      <c r="D357" s="80"/>
      <c r="E357" s="80"/>
      <c r="F357" s="80"/>
      <c r="G357" s="80"/>
      <c r="H357" s="80"/>
    </row>
    <row r="358" spans="2:8" ht="15.75" customHeight="1" x14ac:dyDescent="0.15">
      <c r="B358" s="79"/>
      <c r="C358" s="80"/>
      <c r="D358" s="80"/>
      <c r="E358" s="80"/>
      <c r="F358" s="80"/>
      <c r="G358" s="80"/>
      <c r="H358" s="80"/>
    </row>
    <row r="359" spans="2:8" ht="15.75" customHeight="1" x14ac:dyDescent="0.15">
      <c r="B359" s="79"/>
      <c r="C359" s="80"/>
      <c r="D359" s="80"/>
      <c r="E359" s="80"/>
      <c r="F359" s="80"/>
      <c r="G359" s="80"/>
      <c r="H359" s="80"/>
    </row>
    <row r="360" spans="2:8" ht="15.75" customHeight="1" x14ac:dyDescent="0.15">
      <c r="B360" s="79"/>
      <c r="C360" s="80"/>
      <c r="D360" s="80"/>
      <c r="E360" s="80"/>
      <c r="F360" s="80"/>
      <c r="G360" s="80"/>
      <c r="H360" s="80"/>
    </row>
    <row r="361" spans="2:8" ht="15.75" customHeight="1" x14ac:dyDescent="0.15">
      <c r="B361" s="79"/>
      <c r="C361" s="80"/>
      <c r="D361" s="80"/>
      <c r="E361" s="80"/>
      <c r="F361" s="80"/>
      <c r="G361" s="80"/>
      <c r="H361" s="80"/>
    </row>
    <row r="362" spans="2:8" ht="15.75" customHeight="1" x14ac:dyDescent="0.15">
      <c r="B362" s="79"/>
      <c r="C362" s="80"/>
      <c r="D362" s="80"/>
      <c r="E362" s="80"/>
      <c r="F362" s="80"/>
      <c r="G362" s="80"/>
      <c r="H362" s="80"/>
    </row>
    <row r="363" spans="2:8" ht="15.75" customHeight="1" x14ac:dyDescent="0.15">
      <c r="B363" s="79"/>
      <c r="C363" s="80"/>
      <c r="D363" s="80"/>
      <c r="E363" s="80"/>
      <c r="F363" s="80"/>
      <c r="G363" s="80"/>
      <c r="H363" s="80"/>
    </row>
    <row r="364" spans="2:8" ht="15.75" customHeight="1" x14ac:dyDescent="0.15">
      <c r="B364" s="79"/>
      <c r="C364" s="80"/>
      <c r="D364" s="80"/>
      <c r="E364" s="80"/>
      <c r="F364" s="80"/>
      <c r="G364" s="80"/>
      <c r="H364" s="80"/>
    </row>
    <row r="365" spans="2:8" ht="15.75" customHeight="1" x14ac:dyDescent="0.15">
      <c r="B365" s="79"/>
      <c r="C365" s="80"/>
      <c r="D365" s="80"/>
      <c r="E365" s="80"/>
      <c r="F365" s="80"/>
      <c r="G365" s="80"/>
      <c r="H365" s="80"/>
    </row>
    <row r="366" spans="2:8" ht="15.75" customHeight="1" x14ac:dyDescent="0.15">
      <c r="B366" s="79"/>
      <c r="C366" s="80"/>
      <c r="D366" s="80"/>
      <c r="E366" s="80"/>
      <c r="F366" s="80"/>
      <c r="G366" s="80"/>
      <c r="H366" s="80"/>
    </row>
    <row r="367" spans="2:8" ht="15.75" customHeight="1" x14ac:dyDescent="0.15">
      <c r="B367" s="79"/>
      <c r="C367" s="80"/>
      <c r="D367" s="80"/>
      <c r="E367" s="80"/>
      <c r="F367" s="80"/>
      <c r="G367" s="80"/>
      <c r="H367" s="80"/>
    </row>
    <row r="368" spans="2:8" ht="15.75" customHeight="1" x14ac:dyDescent="0.15">
      <c r="B368" s="79"/>
      <c r="C368" s="80"/>
      <c r="D368" s="80"/>
      <c r="E368" s="80"/>
      <c r="F368" s="80"/>
      <c r="G368" s="80"/>
      <c r="H368" s="80"/>
    </row>
    <row r="369" spans="2:8" ht="15.75" customHeight="1" x14ac:dyDescent="0.15">
      <c r="B369" s="79"/>
      <c r="C369" s="80"/>
      <c r="D369" s="80"/>
      <c r="E369" s="80"/>
      <c r="F369" s="80"/>
      <c r="G369" s="80"/>
      <c r="H369" s="80"/>
    </row>
    <row r="370" spans="2:8" ht="15.75" customHeight="1" x14ac:dyDescent="0.15">
      <c r="B370" s="79"/>
      <c r="C370" s="80"/>
      <c r="D370" s="80"/>
      <c r="E370" s="80"/>
      <c r="F370" s="80"/>
      <c r="G370" s="80"/>
      <c r="H370" s="80"/>
    </row>
    <row r="371" spans="2:8" ht="15.75" customHeight="1" x14ac:dyDescent="0.15">
      <c r="B371" s="79"/>
      <c r="C371" s="80"/>
      <c r="D371" s="80"/>
      <c r="E371" s="80"/>
      <c r="F371" s="80"/>
      <c r="G371" s="80"/>
      <c r="H371" s="80"/>
    </row>
    <row r="372" spans="2:8" ht="15.75" customHeight="1" x14ac:dyDescent="0.15">
      <c r="B372" s="79"/>
      <c r="C372" s="80"/>
      <c r="D372" s="80"/>
      <c r="E372" s="80"/>
      <c r="F372" s="80"/>
      <c r="G372" s="80"/>
      <c r="H372" s="80"/>
    </row>
    <row r="373" spans="2:8" ht="15.75" customHeight="1" x14ac:dyDescent="0.15">
      <c r="B373" s="79"/>
      <c r="C373" s="80"/>
      <c r="D373" s="80"/>
      <c r="E373" s="80"/>
      <c r="F373" s="80"/>
      <c r="G373" s="80"/>
      <c r="H373" s="80"/>
    </row>
    <row r="374" spans="2:8" ht="15.75" customHeight="1" x14ac:dyDescent="0.15">
      <c r="B374" s="79"/>
      <c r="C374" s="80"/>
      <c r="D374" s="80"/>
      <c r="E374" s="80"/>
      <c r="F374" s="80"/>
      <c r="G374" s="80"/>
      <c r="H374" s="80"/>
    </row>
    <row r="375" spans="2:8" ht="15.75" customHeight="1" x14ac:dyDescent="0.15">
      <c r="B375" s="79"/>
      <c r="C375" s="80"/>
      <c r="D375" s="80"/>
      <c r="E375" s="80"/>
      <c r="F375" s="80"/>
      <c r="G375" s="80"/>
      <c r="H375" s="80"/>
    </row>
    <row r="376" spans="2:8" ht="15.75" customHeight="1" x14ac:dyDescent="0.15">
      <c r="B376" s="79"/>
      <c r="C376" s="80"/>
      <c r="D376" s="80"/>
      <c r="E376" s="80"/>
      <c r="F376" s="80"/>
      <c r="G376" s="80"/>
      <c r="H376" s="80"/>
    </row>
    <row r="377" spans="2:8" ht="15.75" customHeight="1" x14ac:dyDescent="0.15">
      <c r="B377" s="79"/>
      <c r="C377" s="80"/>
      <c r="D377" s="80"/>
      <c r="E377" s="80"/>
      <c r="F377" s="80"/>
      <c r="G377" s="80"/>
      <c r="H377" s="80"/>
    </row>
    <row r="378" spans="2:8" ht="15.75" customHeight="1" x14ac:dyDescent="0.15">
      <c r="B378" s="79"/>
      <c r="C378" s="80"/>
      <c r="D378" s="80"/>
      <c r="E378" s="80"/>
      <c r="F378" s="80"/>
      <c r="G378" s="80"/>
      <c r="H378" s="80"/>
    </row>
    <row r="379" spans="2:8" ht="15.75" customHeight="1" x14ac:dyDescent="0.15">
      <c r="B379" s="79"/>
      <c r="C379" s="80"/>
      <c r="D379" s="80"/>
      <c r="E379" s="80"/>
      <c r="F379" s="80"/>
      <c r="G379" s="80"/>
      <c r="H379" s="80"/>
    </row>
    <row r="380" spans="2:8" ht="15.75" customHeight="1" x14ac:dyDescent="0.15">
      <c r="B380" s="79"/>
      <c r="C380" s="80"/>
      <c r="D380" s="80"/>
      <c r="E380" s="80"/>
      <c r="F380" s="80"/>
      <c r="G380" s="80"/>
      <c r="H380" s="80"/>
    </row>
    <row r="381" spans="2:8" ht="15.75" customHeight="1" x14ac:dyDescent="0.15">
      <c r="B381" s="79"/>
      <c r="C381" s="80"/>
      <c r="D381" s="80"/>
      <c r="E381" s="80"/>
      <c r="F381" s="80"/>
      <c r="G381" s="80"/>
      <c r="H381" s="80"/>
    </row>
    <row r="382" spans="2:8" ht="15.75" customHeight="1" x14ac:dyDescent="0.15">
      <c r="B382" s="79"/>
      <c r="C382" s="80"/>
      <c r="D382" s="80"/>
      <c r="E382" s="80"/>
      <c r="F382" s="80"/>
      <c r="G382" s="80"/>
      <c r="H382" s="80"/>
    </row>
    <row r="383" spans="2:8" ht="15.75" customHeight="1" x14ac:dyDescent="0.15">
      <c r="B383" s="79"/>
      <c r="C383" s="80"/>
      <c r="D383" s="80"/>
      <c r="E383" s="80"/>
      <c r="F383" s="80"/>
      <c r="G383" s="80"/>
      <c r="H383" s="80"/>
    </row>
    <row r="384" spans="2:8" ht="15.75" customHeight="1" x14ac:dyDescent="0.15">
      <c r="B384" s="79"/>
      <c r="C384" s="80"/>
      <c r="D384" s="80"/>
      <c r="E384" s="80"/>
      <c r="F384" s="80"/>
      <c r="G384" s="80"/>
      <c r="H384" s="80"/>
    </row>
    <row r="385" spans="2:8" ht="15.75" customHeight="1" x14ac:dyDescent="0.15">
      <c r="B385" s="79"/>
      <c r="C385" s="80"/>
      <c r="D385" s="80"/>
      <c r="E385" s="80"/>
      <c r="F385" s="80"/>
      <c r="G385" s="80"/>
      <c r="H385" s="80"/>
    </row>
    <row r="386" spans="2:8" ht="15.75" customHeight="1" x14ac:dyDescent="0.15">
      <c r="B386" s="79"/>
      <c r="C386" s="80"/>
      <c r="D386" s="80"/>
      <c r="E386" s="80"/>
      <c r="F386" s="80"/>
      <c r="G386" s="80"/>
      <c r="H386" s="80"/>
    </row>
    <row r="387" spans="2:8" ht="15.75" customHeight="1" x14ac:dyDescent="0.15">
      <c r="B387" s="79"/>
      <c r="C387" s="80"/>
      <c r="D387" s="80"/>
      <c r="E387" s="80"/>
      <c r="F387" s="80"/>
      <c r="G387" s="80"/>
      <c r="H387" s="80"/>
    </row>
    <row r="388" spans="2:8" ht="15.75" customHeight="1" x14ac:dyDescent="0.15">
      <c r="B388" s="79"/>
      <c r="C388" s="80"/>
      <c r="D388" s="80"/>
      <c r="E388" s="80"/>
      <c r="F388" s="80"/>
      <c r="G388" s="80"/>
      <c r="H388" s="80"/>
    </row>
    <row r="389" spans="2:8" ht="15.75" customHeight="1" x14ac:dyDescent="0.15">
      <c r="B389" s="79"/>
      <c r="C389" s="80"/>
      <c r="D389" s="80"/>
      <c r="E389" s="80"/>
      <c r="F389" s="80"/>
      <c r="G389" s="80"/>
      <c r="H389" s="80"/>
    </row>
    <row r="390" spans="2:8" ht="15.75" customHeight="1" x14ac:dyDescent="0.15">
      <c r="B390" s="79"/>
      <c r="C390" s="80"/>
      <c r="D390" s="80"/>
      <c r="E390" s="80"/>
      <c r="F390" s="80"/>
      <c r="G390" s="80"/>
      <c r="H390" s="80"/>
    </row>
    <row r="391" spans="2:8" ht="15.75" customHeight="1" x14ac:dyDescent="0.15">
      <c r="B391" s="79"/>
      <c r="C391" s="80"/>
      <c r="D391" s="80"/>
      <c r="E391" s="80"/>
      <c r="F391" s="80"/>
      <c r="G391" s="80"/>
      <c r="H391" s="80"/>
    </row>
    <row r="392" spans="2:8" ht="15.75" customHeight="1" x14ac:dyDescent="0.15">
      <c r="B392" s="79"/>
      <c r="C392" s="80"/>
      <c r="D392" s="80"/>
      <c r="E392" s="80"/>
      <c r="F392" s="80"/>
      <c r="G392" s="80"/>
      <c r="H392" s="80"/>
    </row>
    <row r="393" spans="2:8" ht="15.75" customHeight="1" x14ac:dyDescent="0.15">
      <c r="B393" s="79"/>
      <c r="C393" s="80"/>
      <c r="D393" s="80"/>
      <c r="E393" s="80"/>
      <c r="F393" s="80"/>
      <c r="G393" s="80"/>
      <c r="H393" s="80"/>
    </row>
    <row r="394" spans="2:8" ht="15.75" customHeight="1" x14ac:dyDescent="0.15">
      <c r="B394" s="79"/>
      <c r="C394" s="80"/>
      <c r="D394" s="80"/>
      <c r="E394" s="80"/>
      <c r="F394" s="80"/>
      <c r="G394" s="80"/>
      <c r="H394" s="80"/>
    </row>
    <row r="395" spans="2:8" ht="15.75" customHeight="1" x14ac:dyDescent="0.15">
      <c r="B395" s="79"/>
      <c r="C395" s="80"/>
      <c r="D395" s="80"/>
      <c r="E395" s="80"/>
      <c r="F395" s="80"/>
      <c r="G395" s="80"/>
      <c r="H395" s="80"/>
    </row>
    <row r="396" spans="2:8" ht="15.75" customHeight="1" x14ac:dyDescent="0.15">
      <c r="B396" s="79"/>
      <c r="C396" s="80"/>
      <c r="D396" s="80"/>
      <c r="E396" s="80"/>
      <c r="F396" s="80"/>
      <c r="G396" s="80"/>
      <c r="H396" s="80"/>
    </row>
    <row r="397" spans="2:8" ht="15.75" customHeight="1" x14ac:dyDescent="0.15">
      <c r="B397" s="79"/>
      <c r="C397" s="80"/>
      <c r="D397" s="80"/>
      <c r="E397" s="80"/>
      <c r="F397" s="80"/>
      <c r="G397" s="80"/>
      <c r="H397" s="80"/>
    </row>
    <row r="398" spans="2:8" ht="15.75" customHeight="1" x14ac:dyDescent="0.15">
      <c r="B398" s="79"/>
      <c r="C398" s="80"/>
      <c r="D398" s="80"/>
      <c r="E398" s="80"/>
      <c r="F398" s="80"/>
      <c r="G398" s="80"/>
      <c r="H398" s="80"/>
    </row>
    <row r="399" spans="2:8" ht="15.75" customHeight="1" x14ac:dyDescent="0.15">
      <c r="B399" s="79"/>
      <c r="C399" s="80"/>
      <c r="D399" s="80"/>
      <c r="E399" s="80"/>
      <c r="F399" s="80"/>
      <c r="G399" s="80"/>
      <c r="H399" s="80"/>
    </row>
    <row r="400" spans="2:8" ht="15.75" customHeight="1" x14ac:dyDescent="0.15">
      <c r="B400" s="79"/>
      <c r="C400" s="80"/>
      <c r="D400" s="80"/>
      <c r="E400" s="80"/>
      <c r="F400" s="80"/>
      <c r="G400" s="80"/>
      <c r="H400" s="80"/>
    </row>
    <row r="401" spans="2:8" ht="15.75" customHeight="1" x14ac:dyDescent="0.15">
      <c r="B401" s="79"/>
      <c r="C401" s="80"/>
      <c r="D401" s="80"/>
      <c r="E401" s="80"/>
      <c r="F401" s="80"/>
      <c r="G401" s="80"/>
      <c r="H401" s="80"/>
    </row>
    <row r="402" spans="2:8" ht="15.75" customHeight="1" x14ac:dyDescent="0.15">
      <c r="B402" s="79"/>
      <c r="C402" s="80"/>
      <c r="D402" s="80"/>
      <c r="E402" s="80"/>
      <c r="F402" s="80"/>
      <c r="G402" s="80"/>
      <c r="H402" s="80"/>
    </row>
    <row r="403" spans="2:8" ht="15.75" customHeight="1" x14ac:dyDescent="0.15">
      <c r="B403" s="79"/>
      <c r="C403" s="80"/>
      <c r="D403" s="80"/>
      <c r="E403" s="80"/>
      <c r="F403" s="80"/>
      <c r="G403" s="80"/>
      <c r="H403" s="80"/>
    </row>
    <row r="404" spans="2:8" ht="15.75" customHeight="1" x14ac:dyDescent="0.15">
      <c r="B404" s="79"/>
      <c r="C404" s="80"/>
      <c r="D404" s="80"/>
      <c r="E404" s="80"/>
      <c r="F404" s="80"/>
      <c r="G404" s="80"/>
      <c r="H404" s="80"/>
    </row>
    <row r="405" spans="2:8" ht="15.75" customHeight="1" x14ac:dyDescent="0.15">
      <c r="B405" s="79"/>
      <c r="C405" s="80"/>
      <c r="D405" s="80"/>
      <c r="E405" s="80"/>
      <c r="F405" s="80"/>
      <c r="G405" s="80"/>
      <c r="H405" s="80"/>
    </row>
    <row r="406" spans="2:8" ht="15.75" customHeight="1" x14ac:dyDescent="0.15">
      <c r="B406" s="79"/>
      <c r="C406" s="80"/>
      <c r="D406" s="80"/>
      <c r="E406" s="80"/>
      <c r="F406" s="80"/>
      <c r="G406" s="80"/>
      <c r="H406" s="80"/>
    </row>
    <row r="407" spans="2:8" ht="15.75" customHeight="1" x14ac:dyDescent="0.15">
      <c r="B407" s="79"/>
      <c r="C407" s="80"/>
      <c r="D407" s="80"/>
      <c r="E407" s="80"/>
      <c r="F407" s="80"/>
      <c r="G407" s="80"/>
      <c r="H407" s="80"/>
    </row>
    <row r="408" spans="2:8" ht="15.75" customHeight="1" x14ac:dyDescent="0.15">
      <c r="B408" s="79"/>
      <c r="C408" s="80"/>
      <c r="D408" s="80"/>
      <c r="E408" s="80"/>
      <c r="F408" s="80"/>
      <c r="G408" s="80"/>
      <c r="H408" s="80"/>
    </row>
    <row r="409" spans="2:8" ht="15.75" customHeight="1" x14ac:dyDescent="0.15">
      <c r="B409" s="79"/>
      <c r="C409" s="80"/>
      <c r="D409" s="80"/>
      <c r="E409" s="80"/>
      <c r="F409" s="80"/>
      <c r="G409" s="80"/>
      <c r="H409" s="80"/>
    </row>
    <row r="410" spans="2:8" ht="15.75" customHeight="1" x14ac:dyDescent="0.15">
      <c r="B410" s="79"/>
      <c r="C410" s="80"/>
      <c r="D410" s="80"/>
      <c r="E410" s="80"/>
      <c r="F410" s="80"/>
      <c r="G410" s="80"/>
      <c r="H410" s="80"/>
    </row>
    <row r="411" spans="2:8" ht="15.75" customHeight="1" x14ac:dyDescent="0.15">
      <c r="B411" s="79"/>
      <c r="C411" s="80"/>
      <c r="D411" s="80"/>
      <c r="E411" s="80"/>
      <c r="F411" s="80"/>
      <c r="G411" s="80"/>
      <c r="H411" s="80"/>
    </row>
    <row r="412" spans="2:8" ht="15.75" customHeight="1" x14ac:dyDescent="0.15">
      <c r="B412" s="79"/>
      <c r="C412" s="80"/>
      <c r="D412" s="80"/>
      <c r="E412" s="80"/>
      <c r="F412" s="80"/>
      <c r="G412" s="80"/>
      <c r="H412" s="80"/>
    </row>
    <row r="413" spans="2:8" ht="15.75" customHeight="1" x14ac:dyDescent="0.15">
      <c r="B413" s="79"/>
      <c r="C413" s="80"/>
      <c r="D413" s="80"/>
      <c r="E413" s="80"/>
      <c r="F413" s="80"/>
      <c r="G413" s="80"/>
      <c r="H413" s="80"/>
    </row>
    <row r="414" spans="2:8" ht="15.75" customHeight="1" x14ac:dyDescent="0.15">
      <c r="B414" s="79"/>
      <c r="C414" s="80"/>
      <c r="D414" s="80"/>
      <c r="E414" s="80"/>
      <c r="F414" s="80"/>
      <c r="G414" s="80"/>
      <c r="H414" s="80"/>
    </row>
    <row r="415" spans="2:8" ht="15.75" customHeight="1" x14ac:dyDescent="0.15">
      <c r="B415" s="79"/>
      <c r="C415" s="80"/>
      <c r="D415" s="80"/>
      <c r="E415" s="80"/>
      <c r="F415" s="80"/>
      <c r="G415" s="80"/>
      <c r="H415" s="80"/>
    </row>
    <row r="416" spans="2:8" ht="15.75" customHeight="1" x14ac:dyDescent="0.15">
      <c r="B416" s="79"/>
      <c r="C416" s="80"/>
      <c r="D416" s="80"/>
      <c r="E416" s="80"/>
      <c r="F416" s="80"/>
      <c r="G416" s="80"/>
      <c r="H416" s="80"/>
    </row>
    <row r="417" spans="2:8" ht="15.75" customHeight="1" x14ac:dyDescent="0.15">
      <c r="B417" s="79"/>
      <c r="C417" s="80"/>
      <c r="D417" s="80"/>
      <c r="E417" s="80"/>
      <c r="F417" s="80"/>
      <c r="G417" s="80"/>
      <c r="H417" s="80"/>
    </row>
    <row r="418" spans="2:8" ht="15.75" customHeight="1" x14ac:dyDescent="0.15">
      <c r="B418" s="79"/>
      <c r="C418" s="80"/>
      <c r="D418" s="80"/>
      <c r="E418" s="80"/>
      <c r="F418" s="80"/>
      <c r="G418" s="80"/>
      <c r="H418" s="80"/>
    </row>
    <row r="419" spans="2:8" ht="15.75" customHeight="1" x14ac:dyDescent="0.15">
      <c r="B419" s="79"/>
      <c r="C419" s="80"/>
      <c r="D419" s="80"/>
      <c r="E419" s="80"/>
      <c r="F419" s="80"/>
      <c r="G419" s="80"/>
      <c r="H419" s="80"/>
    </row>
    <row r="420" spans="2:8" ht="15.75" customHeight="1" x14ac:dyDescent="0.15">
      <c r="B420" s="79"/>
      <c r="C420" s="80"/>
      <c r="D420" s="80"/>
      <c r="E420" s="80"/>
      <c r="F420" s="80"/>
      <c r="G420" s="80"/>
      <c r="H420" s="80"/>
    </row>
    <row r="421" spans="2:8" ht="15.75" customHeight="1" x14ac:dyDescent="0.15">
      <c r="B421" s="79"/>
      <c r="C421" s="80"/>
      <c r="D421" s="80"/>
      <c r="E421" s="80"/>
      <c r="F421" s="80"/>
      <c r="G421" s="80"/>
      <c r="H421" s="80"/>
    </row>
    <row r="422" spans="2:8" ht="15.75" customHeight="1" x14ac:dyDescent="0.15">
      <c r="B422" s="79"/>
      <c r="C422" s="80"/>
      <c r="D422" s="80"/>
      <c r="E422" s="80"/>
      <c r="F422" s="80"/>
      <c r="G422" s="80"/>
      <c r="H422" s="80"/>
    </row>
    <row r="423" spans="2:8" ht="15.75" customHeight="1" x14ac:dyDescent="0.15">
      <c r="B423" s="79"/>
      <c r="C423" s="80"/>
      <c r="D423" s="80"/>
      <c r="E423" s="80"/>
      <c r="F423" s="80"/>
      <c r="G423" s="80"/>
      <c r="H423" s="80"/>
    </row>
    <row r="424" spans="2:8" ht="15.75" customHeight="1" x14ac:dyDescent="0.15">
      <c r="B424" s="79"/>
      <c r="C424" s="80"/>
      <c r="D424" s="80"/>
      <c r="E424" s="80"/>
      <c r="F424" s="80"/>
      <c r="G424" s="80"/>
      <c r="H424" s="80"/>
    </row>
    <row r="425" spans="2:8" ht="15.75" customHeight="1" x14ac:dyDescent="0.15">
      <c r="B425" s="79"/>
      <c r="C425" s="80"/>
      <c r="D425" s="80"/>
      <c r="E425" s="80"/>
      <c r="F425" s="80"/>
      <c r="G425" s="80"/>
      <c r="H425" s="80"/>
    </row>
    <row r="426" spans="2:8" ht="15.75" customHeight="1" x14ac:dyDescent="0.15">
      <c r="B426" s="79"/>
      <c r="C426" s="80"/>
      <c r="D426" s="80"/>
      <c r="E426" s="80"/>
      <c r="F426" s="80"/>
      <c r="G426" s="80"/>
      <c r="H426" s="80"/>
    </row>
    <row r="427" spans="2:8" ht="15.75" customHeight="1" x14ac:dyDescent="0.15">
      <c r="B427" s="79"/>
      <c r="C427" s="80"/>
      <c r="D427" s="80"/>
      <c r="E427" s="80"/>
      <c r="F427" s="80"/>
      <c r="G427" s="80"/>
      <c r="H427" s="80"/>
    </row>
    <row r="428" spans="2:8" ht="15.75" customHeight="1" x14ac:dyDescent="0.15">
      <c r="B428" s="79"/>
      <c r="C428" s="80"/>
      <c r="D428" s="80"/>
      <c r="E428" s="80"/>
      <c r="F428" s="80"/>
      <c r="G428" s="80"/>
      <c r="H428" s="80"/>
    </row>
    <row r="429" spans="2:8" ht="15.75" customHeight="1" x14ac:dyDescent="0.15">
      <c r="B429" s="79"/>
      <c r="C429" s="80"/>
      <c r="D429" s="80"/>
      <c r="E429" s="80"/>
      <c r="F429" s="80"/>
      <c r="G429" s="80"/>
      <c r="H429" s="80"/>
    </row>
    <row r="430" spans="2:8" ht="15.75" customHeight="1" x14ac:dyDescent="0.15">
      <c r="B430" s="79"/>
      <c r="C430" s="80"/>
      <c r="D430" s="80"/>
      <c r="E430" s="80"/>
      <c r="F430" s="80"/>
      <c r="G430" s="80"/>
      <c r="H430" s="80"/>
    </row>
    <row r="431" spans="2:8" ht="15.75" customHeight="1" x14ac:dyDescent="0.15">
      <c r="B431" s="79"/>
      <c r="C431" s="80"/>
      <c r="D431" s="80"/>
      <c r="E431" s="80"/>
      <c r="F431" s="80"/>
      <c r="G431" s="80"/>
      <c r="H431" s="80"/>
    </row>
    <row r="432" spans="2:8" ht="15.75" customHeight="1" x14ac:dyDescent="0.15">
      <c r="B432" s="79"/>
      <c r="C432" s="80"/>
      <c r="D432" s="80"/>
      <c r="E432" s="80"/>
      <c r="F432" s="80"/>
      <c r="G432" s="80"/>
      <c r="H432" s="80"/>
    </row>
    <row r="433" spans="2:8" ht="15.75" customHeight="1" x14ac:dyDescent="0.15">
      <c r="B433" s="79"/>
      <c r="C433" s="80"/>
      <c r="D433" s="80"/>
      <c r="E433" s="80"/>
      <c r="F433" s="80"/>
      <c r="G433" s="80"/>
      <c r="H433" s="80"/>
    </row>
    <row r="434" spans="2:8" ht="15.75" customHeight="1" x14ac:dyDescent="0.15">
      <c r="B434" s="79"/>
      <c r="C434" s="80"/>
      <c r="D434" s="80"/>
      <c r="E434" s="80"/>
      <c r="F434" s="80"/>
      <c r="G434" s="80"/>
      <c r="H434" s="80"/>
    </row>
    <row r="435" spans="2:8" ht="15.75" customHeight="1" x14ac:dyDescent="0.15">
      <c r="B435" s="79"/>
      <c r="C435" s="80"/>
      <c r="D435" s="80"/>
      <c r="E435" s="80"/>
      <c r="F435" s="80"/>
      <c r="G435" s="80"/>
      <c r="H435" s="80"/>
    </row>
    <row r="436" spans="2:8" ht="15.75" customHeight="1" x14ac:dyDescent="0.15">
      <c r="B436" s="79"/>
      <c r="C436" s="80"/>
      <c r="D436" s="80"/>
      <c r="E436" s="80"/>
      <c r="F436" s="80"/>
      <c r="G436" s="80"/>
      <c r="H436" s="80"/>
    </row>
    <row r="437" spans="2:8" ht="15.75" customHeight="1" x14ac:dyDescent="0.15">
      <c r="B437" s="79"/>
      <c r="C437" s="80"/>
      <c r="D437" s="80"/>
      <c r="E437" s="80"/>
      <c r="F437" s="80"/>
      <c r="G437" s="80"/>
      <c r="H437" s="80"/>
    </row>
    <row r="438" spans="2:8" ht="15.75" customHeight="1" x14ac:dyDescent="0.15">
      <c r="B438" s="79"/>
      <c r="C438" s="80"/>
      <c r="D438" s="80"/>
      <c r="E438" s="80"/>
      <c r="F438" s="80"/>
      <c r="G438" s="80"/>
      <c r="H438" s="80"/>
    </row>
    <row r="439" spans="2:8" ht="15.75" customHeight="1" x14ac:dyDescent="0.15">
      <c r="B439" s="79"/>
      <c r="C439" s="80"/>
      <c r="D439" s="80"/>
      <c r="E439" s="80"/>
      <c r="F439" s="80"/>
      <c r="G439" s="80"/>
      <c r="H439" s="80"/>
    </row>
    <row r="440" spans="2:8" ht="15.75" customHeight="1" x14ac:dyDescent="0.15">
      <c r="B440" s="79"/>
      <c r="C440" s="80"/>
      <c r="D440" s="80"/>
      <c r="E440" s="80"/>
      <c r="F440" s="80"/>
      <c r="G440" s="80"/>
      <c r="H440" s="80"/>
    </row>
    <row r="441" spans="2:8" ht="15.75" customHeight="1" x14ac:dyDescent="0.15">
      <c r="B441" s="79"/>
      <c r="C441" s="80"/>
      <c r="D441" s="80"/>
      <c r="E441" s="80"/>
      <c r="F441" s="80"/>
      <c r="G441" s="80"/>
      <c r="H441" s="80"/>
    </row>
    <row r="442" spans="2:8" ht="15.75" customHeight="1" x14ac:dyDescent="0.15">
      <c r="B442" s="79"/>
      <c r="C442" s="80"/>
      <c r="D442" s="80"/>
      <c r="E442" s="80"/>
      <c r="F442" s="80"/>
      <c r="G442" s="80"/>
      <c r="H442" s="80"/>
    </row>
    <row r="443" spans="2:8" ht="15.75" customHeight="1" x14ac:dyDescent="0.15">
      <c r="B443" s="79"/>
      <c r="C443" s="80"/>
      <c r="D443" s="80"/>
      <c r="E443" s="80"/>
      <c r="F443" s="80"/>
      <c r="G443" s="80"/>
      <c r="H443" s="80"/>
    </row>
    <row r="444" spans="2:8" ht="15.75" customHeight="1" x14ac:dyDescent="0.15">
      <c r="B444" s="79"/>
      <c r="C444" s="80"/>
      <c r="D444" s="80"/>
      <c r="E444" s="80"/>
      <c r="F444" s="80"/>
      <c r="G444" s="80"/>
      <c r="H444" s="80"/>
    </row>
    <row r="445" spans="2:8" ht="15.75" customHeight="1" x14ac:dyDescent="0.15">
      <c r="B445" s="79"/>
      <c r="C445" s="80"/>
      <c r="D445" s="80"/>
      <c r="E445" s="80"/>
      <c r="F445" s="80"/>
      <c r="G445" s="80"/>
      <c r="H445" s="80"/>
    </row>
    <row r="446" spans="2:8" ht="15.75" customHeight="1" x14ac:dyDescent="0.15">
      <c r="B446" s="79"/>
      <c r="C446" s="80"/>
      <c r="D446" s="80"/>
      <c r="E446" s="80"/>
      <c r="F446" s="80"/>
      <c r="G446" s="80"/>
      <c r="H446" s="80"/>
    </row>
    <row r="447" spans="2:8" ht="15.75" customHeight="1" x14ac:dyDescent="0.15">
      <c r="B447" s="79"/>
      <c r="C447" s="80"/>
      <c r="D447" s="80"/>
      <c r="E447" s="80"/>
      <c r="F447" s="80"/>
      <c r="G447" s="80"/>
      <c r="H447" s="80"/>
    </row>
    <row r="448" spans="2:8" ht="15.75" customHeight="1" x14ac:dyDescent="0.15">
      <c r="B448" s="79"/>
      <c r="C448" s="80"/>
      <c r="D448" s="80"/>
      <c r="E448" s="80"/>
      <c r="F448" s="80"/>
      <c r="G448" s="80"/>
      <c r="H448" s="80"/>
    </row>
    <row r="449" spans="2:8" ht="15.75" customHeight="1" x14ac:dyDescent="0.15">
      <c r="B449" s="79"/>
      <c r="C449" s="80"/>
      <c r="D449" s="80"/>
      <c r="E449" s="80"/>
      <c r="F449" s="80"/>
      <c r="G449" s="80"/>
      <c r="H449" s="80"/>
    </row>
    <row r="450" spans="2:8" ht="15.75" customHeight="1" x14ac:dyDescent="0.15">
      <c r="B450" s="79"/>
      <c r="C450" s="80"/>
      <c r="D450" s="80"/>
      <c r="E450" s="80"/>
      <c r="F450" s="80"/>
      <c r="G450" s="80"/>
      <c r="H450" s="80"/>
    </row>
    <row r="451" spans="2:8" ht="15.75" customHeight="1" x14ac:dyDescent="0.15">
      <c r="B451" s="79"/>
      <c r="C451" s="80"/>
      <c r="D451" s="80"/>
      <c r="E451" s="80"/>
      <c r="F451" s="80"/>
      <c r="G451" s="80"/>
      <c r="H451" s="80"/>
    </row>
    <row r="452" spans="2:8" ht="15.75" customHeight="1" x14ac:dyDescent="0.15">
      <c r="B452" s="79"/>
      <c r="C452" s="80"/>
      <c r="D452" s="80"/>
      <c r="E452" s="80"/>
      <c r="F452" s="80"/>
      <c r="G452" s="80"/>
      <c r="H452" s="80"/>
    </row>
    <row r="453" spans="2:8" ht="15.75" customHeight="1" x14ac:dyDescent="0.15">
      <c r="B453" s="79"/>
      <c r="C453" s="80"/>
      <c r="D453" s="80"/>
      <c r="E453" s="80"/>
      <c r="F453" s="80"/>
      <c r="G453" s="80"/>
      <c r="H453" s="80"/>
    </row>
    <row r="454" spans="2:8" ht="15.75" customHeight="1" x14ac:dyDescent="0.15">
      <c r="B454" s="79"/>
      <c r="C454" s="80"/>
      <c r="D454" s="80"/>
      <c r="E454" s="80"/>
      <c r="F454" s="80"/>
      <c r="G454" s="80"/>
      <c r="H454" s="80"/>
    </row>
    <row r="455" spans="2:8" ht="15.75" customHeight="1" x14ac:dyDescent="0.15">
      <c r="B455" s="79"/>
      <c r="C455" s="80"/>
      <c r="D455" s="80"/>
      <c r="E455" s="80"/>
      <c r="F455" s="80"/>
      <c r="G455" s="80"/>
      <c r="H455" s="80"/>
    </row>
    <row r="456" spans="2:8" ht="15.75" customHeight="1" x14ac:dyDescent="0.15">
      <c r="B456" s="79"/>
      <c r="C456" s="80"/>
      <c r="D456" s="80"/>
      <c r="E456" s="80"/>
      <c r="F456" s="80"/>
      <c r="G456" s="80"/>
      <c r="H456" s="80"/>
    </row>
    <row r="457" spans="2:8" ht="15.75" customHeight="1" x14ac:dyDescent="0.15">
      <c r="B457" s="79"/>
      <c r="C457" s="80"/>
      <c r="D457" s="80"/>
      <c r="E457" s="80"/>
      <c r="F457" s="80"/>
      <c r="G457" s="80"/>
      <c r="H457" s="80"/>
    </row>
    <row r="458" spans="2:8" ht="15.75" customHeight="1" x14ac:dyDescent="0.15">
      <c r="B458" s="79"/>
      <c r="C458" s="80"/>
      <c r="D458" s="80"/>
      <c r="E458" s="80"/>
      <c r="F458" s="80"/>
      <c r="G458" s="80"/>
      <c r="H458" s="80"/>
    </row>
    <row r="459" spans="2:8" ht="15.75" customHeight="1" x14ac:dyDescent="0.15">
      <c r="B459" s="79"/>
      <c r="C459" s="80"/>
      <c r="D459" s="80"/>
      <c r="E459" s="80"/>
      <c r="F459" s="80"/>
      <c r="G459" s="80"/>
      <c r="H459" s="80"/>
    </row>
    <row r="460" spans="2:8" ht="15.75" customHeight="1" x14ac:dyDescent="0.15">
      <c r="B460" s="79"/>
      <c r="C460" s="80"/>
      <c r="D460" s="80"/>
      <c r="E460" s="80"/>
      <c r="F460" s="80"/>
      <c r="G460" s="80"/>
      <c r="H460" s="80"/>
    </row>
    <row r="461" spans="2:8" ht="15.75" customHeight="1" x14ac:dyDescent="0.15">
      <c r="B461" s="79"/>
      <c r="C461" s="80"/>
      <c r="D461" s="80"/>
      <c r="E461" s="80"/>
      <c r="F461" s="80"/>
      <c r="G461" s="80"/>
      <c r="H461" s="80"/>
    </row>
    <row r="462" spans="2:8" ht="15.75" customHeight="1" x14ac:dyDescent="0.15">
      <c r="B462" s="79"/>
      <c r="C462" s="80"/>
      <c r="D462" s="80"/>
      <c r="E462" s="80"/>
      <c r="F462" s="80"/>
      <c r="G462" s="80"/>
      <c r="H462" s="80"/>
    </row>
    <row r="463" spans="2:8" ht="15.75" customHeight="1" x14ac:dyDescent="0.15">
      <c r="B463" s="79"/>
      <c r="C463" s="80"/>
      <c r="D463" s="80"/>
      <c r="E463" s="80"/>
      <c r="F463" s="80"/>
      <c r="G463" s="80"/>
      <c r="H463" s="80"/>
    </row>
    <row r="464" spans="2:8" ht="15.75" customHeight="1" x14ac:dyDescent="0.15">
      <c r="B464" s="79"/>
      <c r="C464" s="80"/>
      <c r="D464" s="80"/>
      <c r="E464" s="80"/>
      <c r="F464" s="80"/>
      <c r="G464" s="80"/>
      <c r="H464" s="80"/>
    </row>
    <row r="465" spans="2:8" ht="15.75" customHeight="1" x14ac:dyDescent="0.15">
      <c r="B465" s="79"/>
      <c r="C465" s="80"/>
      <c r="D465" s="80"/>
      <c r="E465" s="80"/>
      <c r="F465" s="80"/>
      <c r="G465" s="80"/>
      <c r="H465" s="80"/>
    </row>
    <row r="466" spans="2:8" ht="15.75" customHeight="1" x14ac:dyDescent="0.15">
      <c r="B466" s="79"/>
      <c r="C466" s="80"/>
      <c r="D466" s="80"/>
      <c r="E466" s="80"/>
      <c r="F466" s="80"/>
      <c r="G466" s="80"/>
      <c r="H466" s="80"/>
    </row>
    <row r="467" spans="2:8" ht="15.75" customHeight="1" x14ac:dyDescent="0.15">
      <c r="B467" s="79"/>
      <c r="C467" s="80"/>
      <c r="D467" s="80"/>
      <c r="E467" s="80"/>
      <c r="F467" s="80"/>
      <c r="G467" s="80"/>
      <c r="H467" s="80"/>
    </row>
    <row r="468" spans="2:8" ht="15.75" customHeight="1" x14ac:dyDescent="0.15">
      <c r="B468" s="79"/>
      <c r="C468" s="80"/>
      <c r="D468" s="80"/>
      <c r="E468" s="80"/>
      <c r="F468" s="80"/>
      <c r="G468" s="80"/>
      <c r="H468" s="80"/>
    </row>
    <row r="469" spans="2:8" ht="15.75" customHeight="1" x14ac:dyDescent="0.15">
      <c r="B469" s="79"/>
      <c r="C469" s="80"/>
      <c r="D469" s="80"/>
      <c r="E469" s="80"/>
      <c r="F469" s="80"/>
      <c r="G469" s="80"/>
      <c r="H469" s="80"/>
    </row>
    <row r="470" spans="2:8" ht="15.75" customHeight="1" x14ac:dyDescent="0.15">
      <c r="B470" s="79"/>
      <c r="C470" s="80"/>
      <c r="D470" s="80"/>
      <c r="E470" s="80"/>
      <c r="F470" s="80"/>
      <c r="G470" s="80"/>
      <c r="H470" s="80"/>
    </row>
    <row r="471" spans="2:8" ht="15.75" customHeight="1" x14ac:dyDescent="0.15">
      <c r="B471" s="79"/>
      <c r="C471" s="80"/>
      <c r="D471" s="80"/>
      <c r="E471" s="80"/>
      <c r="F471" s="80"/>
      <c r="G471" s="80"/>
      <c r="H471" s="80"/>
    </row>
    <row r="472" spans="2:8" ht="15.75" customHeight="1" x14ac:dyDescent="0.15">
      <c r="B472" s="79"/>
      <c r="C472" s="80"/>
      <c r="D472" s="80"/>
      <c r="E472" s="80"/>
      <c r="F472" s="80"/>
      <c r="G472" s="80"/>
      <c r="H472" s="80"/>
    </row>
    <row r="473" spans="2:8" ht="15.75" customHeight="1" x14ac:dyDescent="0.15">
      <c r="B473" s="79"/>
      <c r="C473" s="80"/>
      <c r="D473" s="80"/>
      <c r="E473" s="80"/>
      <c r="F473" s="80"/>
      <c r="G473" s="80"/>
      <c r="H473" s="80"/>
    </row>
    <row r="474" spans="2:8" ht="15.75" customHeight="1" x14ac:dyDescent="0.15">
      <c r="B474" s="79"/>
      <c r="C474" s="80"/>
      <c r="D474" s="80"/>
      <c r="E474" s="80"/>
      <c r="F474" s="80"/>
      <c r="G474" s="80"/>
      <c r="H474" s="80"/>
    </row>
    <row r="475" spans="2:8" ht="15.75" customHeight="1" x14ac:dyDescent="0.15">
      <c r="B475" s="79"/>
      <c r="C475" s="80"/>
      <c r="D475" s="80"/>
      <c r="E475" s="80"/>
      <c r="F475" s="80"/>
      <c r="G475" s="80"/>
      <c r="H475" s="80"/>
    </row>
    <row r="476" spans="2:8" ht="15.75" customHeight="1" x14ac:dyDescent="0.15">
      <c r="B476" s="79"/>
      <c r="C476" s="80"/>
      <c r="D476" s="80"/>
      <c r="E476" s="80"/>
      <c r="F476" s="80"/>
      <c r="G476" s="80"/>
      <c r="H476" s="80"/>
    </row>
    <row r="477" spans="2:8" ht="15.75" customHeight="1" x14ac:dyDescent="0.15">
      <c r="B477" s="79"/>
      <c r="C477" s="80"/>
      <c r="D477" s="80"/>
      <c r="E477" s="80"/>
      <c r="F477" s="80"/>
      <c r="G477" s="80"/>
      <c r="H477" s="80"/>
    </row>
    <row r="478" spans="2:8" ht="15.75" customHeight="1" x14ac:dyDescent="0.15">
      <c r="B478" s="79"/>
      <c r="C478" s="80"/>
      <c r="D478" s="80"/>
      <c r="E478" s="80"/>
      <c r="F478" s="80"/>
      <c r="G478" s="80"/>
      <c r="H478" s="80"/>
    </row>
    <row r="479" spans="2:8" ht="15.75" customHeight="1" x14ac:dyDescent="0.15">
      <c r="B479" s="79"/>
      <c r="C479" s="80"/>
      <c r="D479" s="80"/>
      <c r="E479" s="80"/>
      <c r="F479" s="80"/>
      <c r="G479" s="80"/>
      <c r="H479" s="80"/>
    </row>
    <row r="480" spans="2:8" ht="15.75" customHeight="1" x14ac:dyDescent="0.15">
      <c r="B480" s="79"/>
      <c r="C480" s="80"/>
      <c r="D480" s="80"/>
      <c r="E480" s="80"/>
      <c r="F480" s="80"/>
      <c r="G480" s="80"/>
      <c r="H480" s="80"/>
    </row>
    <row r="481" spans="2:8" ht="15.75" customHeight="1" x14ac:dyDescent="0.15">
      <c r="B481" s="79"/>
      <c r="C481" s="80"/>
      <c r="D481" s="80"/>
      <c r="E481" s="80"/>
      <c r="F481" s="80"/>
      <c r="G481" s="80"/>
      <c r="H481" s="80"/>
    </row>
    <row r="482" spans="2:8" ht="15.75" customHeight="1" x14ac:dyDescent="0.15">
      <c r="B482" s="79"/>
      <c r="C482" s="80"/>
      <c r="D482" s="80"/>
      <c r="E482" s="80"/>
      <c r="F482" s="80"/>
      <c r="G482" s="80"/>
      <c r="H482" s="80"/>
    </row>
    <row r="483" spans="2:8" ht="15.75" customHeight="1" x14ac:dyDescent="0.15">
      <c r="B483" s="79"/>
      <c r="C483" s="80"/>
      <c r="D483" s="80"/>
      <c r="E483" s="80"/>
      <c r="F483" s="80"/>
      <c r="G483" s="80"/>
      <c r="H483" s="80"/>
    </row>
    <row r="484" spans="2:8" ht="15.75" customHeight="1" x14ac:dyDescent="0.15">
      <c r="B484" s="79"/>
      <c r="C484" s="80"/>
      <c r="D484" s="80"/>
      <c r="E484" s="80"/>
      <c r="F484" s="80"/>
      <c r="G484" s="80"/>
      <c r="H484" s="80"/>
    </row>
    <row r="485" spans="2:8" ht="15.75" customHeight="1" x14ac:dyDescent="0.15">
      <c r="B485" s="79"/>
      <c r="C485" s="80"/>
      <c r="D485" s="80"/>
      <c r="E485" s="80"/>
      <c r="F485" s="80"/>
      <c r="G485" s="80"/>
      <c r="H485" s="80"/>
    </row>
    <row r="486" spans="2:8" ht="15.75" customHeight="1" x14ac:dyDescent="0.15">
      <c r="B486" s="79"/>
      <c r="C486" s="80"/>
      <c r="D486" s="80"/>
      <c r="E486" s="80"/>
      <c r="F486" s="80"/>
      <c r="G486" s="80"/>
      <c r="H486" s="80"/>
    </row>
    <row r="487" spans="2:8" ht="15.75" customHeight="1" x14ac:dyDescent="0.15">
      <c r="B487" s="79"/>
      <c r="C487" s="80"/>
      <c r="D487" s="80"/>
      <c r="E487" s="80"/>
      <c r="F487" s="80"/>
      <c r="G487" s="80"/>
      <c r="H487" s="80"/>
    </row>
    <row r="488" spans="2:8" ht="15.75" customHeight="1" x14ac:dyDescent="0.15">
      <c r="B488" s="79"/>
      <c r="C488" s="80"/>
      <c r="D488" s="80"/>
      <c r="E488" s="80"/>
      <c r="F488" s="80"/>
      <c r="G488" s="80"/>
      <c r="H488" s="80"/>
    </row>
    <row r="489" spans="2:8" ht="15.75" customHeight="1" x14ac:dyDescent="0.15">
      <c r="B489" s="79"/>
      <c r="C489" s="80"/>
      <c r="D489" s="80"/>
      <c r="E489" s="80"/>
      <c r="F489" s="80"/>
      <c r="G489" s="80"/>
      <c r="H489" s="80"/>
    </row>
    <row r="490" spans="2:8" ht="15.75" customHeight="1" x14ac:dyDescent="0.15">
      <c r="B490" s="79"/>
      <c r="C490" s="80"/>
      <c r="D490" s="80"/>
      <c r="E490" s="80"/>
      <c r="F490" s="80"/>
      <c r="G490" s="80"/>
      <c r="H490" s="80"/>
    </row>
    <row r="491" spans="2:8" ht="15.75" customHeight="1" x14ac:dyDescent="0.15">
      <c r="B491" s="79"/>
      <c r="C491" s="80"/>
      <c r="D491" s="80"/>
      <c r="E491" s="80"/>
      <c r="F491" s="80"/>
      <c r="G491" s="80"/>
      <c r="H491" s="80"/>
    </row>
    <row r="492" spans="2:8" ht="15.75" customHeight="1" x14ac:dyDescent="0.15">
      <c r="B492" s="79"/>
      <c r="C492" s="80"/>
      <c r="D492" s="80"/>
      <c r="E492" s="80"/>
      <c r="F492" s="80"/>
      <c r="G492" s="80"/>
      <c r="H492" s="80"/>
    </row>
    <row r="493" spans="2:8" ht="15.75" customHeight="1" x14ac:dyDescent="0.15">
      <c r="B493" s="79"/>
      <c r="C493" s="80"/>
      <c r="D493" s="80"/>
      <c r="E493" s="80"/>
      <c r="F493" s="80"/>
      <c r="G493" s="80"/>
      <c r="H493" s="80"/>
    </row>
    <row r="494" spans="2:8" ht="15.75" customHeight="1" x14ac:dyDescent="0.15">
      <c r="B494" s="79"/>
      <c r="C494" s="80"/>
      <c r="D494" s="80"/>
      <c r="E494" s="80"/>
      <c r="F494" s="80"/>
      <c r="G494" s="80"/>
      <c r="H494" s="80"/>
    </row>
    <row r="495" spans="2:8" ht="15.75" customHeight="1" x14ac:dyDescent="0.15">
      <c r="B495" s="79"/>
      <c r="C495" s="80"/>
      <c r="D495" s="80"/>
      <c r="E495" s="80"/>
      <c r="F495" s="80"/>
      <c r="G495" s="80"/>
      <c r="H495" s="80"/>
    </row>
    <row r="496" spans="2:8" ht="15.75" customHeight="1" x14ac:dyDescent="0.15">
      <c r="B496" s="79"/>
      <c r="C496" s="80"/>
      <c r="D496" s="80"/>
      <c r="E496" s="80"/>
      <c r="F496" s="80"/>
      <c r="G496" s="80"/>
      <c r="H496" s="80"/>
    </row>
    <row r="497" spans="2:8" ht="15.75" customHeight="1" x14ac:dyDescent="0.15">
      <c r="B497" s="79"/>
      <c r="C497" s="80"/>
      <c r="D497" s="80"/>
      <c r="E497" s="80"/>
      <c r="F497" s="80"/>
      <c r="G497" s="80"/>
      <c r="H497" s="80"/>
    </row>
    <row r="498" spans="2:8" ht="15.75" customHeight="1" x14ac:dyDescent="0.15">
      <c r="B498" s="79"/>
      <c r="C498" s="80"/>
      <c r="D498" s="80"/>
      <c r="E498" s="80"/>
      <c r="F498" s="80"/>
      <c r="G498" s="80"/>
      <c r="H498" s="80"/>
    </row>
    <row r="499" spans="2:8" ht="15.75" customHeight="1" x14ac:dyDescent="0.15">
      <c r="B499" s="79"/>
      <c r="C499" s="80"/>
      <c r="D499" s="80"/>
      <c r="E499" s="80"/>
      <c r="F499" s="80"/>
      <c r="G499" s="80"/>
      <c r="H499" s="80"/>
    </row>
    <row r="500" spans="2:8" ht="15.75" customHeight="1" x14ac:dyDescent="0.15">
      <c r="B500" s="79"/>
      <c r="C500" s="80"/>
      <c r="D500" s="80"/>
      <c r="E500" s="80"/>
      <c r="F500" s="80"/>
      <c r="G500" s="80"/>
      <c r="H500" s="80"/>
    </row>
    <row r="501" spans="2:8" ht="15.75" customHeight="1" x14ac:dyDescent="0.15">
      <c r="B501" s="79"/>
      <c r="C501" s="80"/>
      <c r="D501" s="80"/>
      <c r="E501" s="80"/>
      <c r="F501" s="80"/>
      <c r="G501" s="80"/>
      <c r="H501" s="80"/>
    </row>
    <row r="502" spans="2:8" ht="15.75" customHeight="1" x14ac:dyDescent="0.15">
      <c r="B502" s="79"/>
      <c r="C502" s="80"/>
      <c r="D502" s="80"/>
      <c r="E502" s="80"/>
      <c r="F502" s="80"/>
      <c r="G502" s="80"/>
      <c r="H502" s="80"/>
    </row>
    <row r="503" spans="2:8" ht="15.75" customHeight="1" x14ac:dyDescent="0.15">
      <c r="B503" s="79"/>
      <c r="C503" s="80"/>
      <c r="D503" s="80"/>
      <c r="E503" s="80"/>
      <c r="F503" s="80"/>
      <c r="G503" s="80"/>
      <c r="H503" s="80"/>
    </row>
    <row r="504" spans="2:8" ht="15.75" customHeight="1" x14ac:dyDescent="0.15">
      <c r="B504" s="79"/>
      <c r="C504" s="80"/>
      <c r="D504" s="80"/>
      <c r="E504" s="80"/>
      <c r="F504" s="80"/>
      <c r="G504" s="80"/>
      <c r="H504" s="80"/>
    </row>
    <row r="505" spans="2:8" ht="15.75" customHeight="1" x14ac:dyDescent="0.15">
      <c r="B505" s="79"/>
      <c r="C505" s="80"/>
      <c r="D505" s="80"/>
      <c r="E505" s="80"/>
      <c r="F505" s="80"/>
      <c r="G505" s="80"/>
      <c r="H505" s="80"/>
    </row>
    <row r="506" spans="2:8" ht="15.75" customHeight="1" x14ac:dyDescent="0.15">
      <c r="B506" s="79"/>
      <c r="C506" s="80"/>
      <c r="D506" s="80"/>
      <c r="E506" s="80"/>
      <c r="F506" s="80"/>
      <c r="G506" s="80"/>
      <c r="H506" s="80"/>
    </row>
    <row r="507" spans="2:8" ht="15.75" customHeight="1" x14ac:dyDescent="0.15">
      <c r="B507" s="79"/>
      <c r="C507" s="80"/>
      <c r="D507" s="80"/>
      <c r="E507" s="80"/>
      <c r="F507" s="80"/>
      <c r="G507" s="80"/>
      <c r="H507" s="80"/>
    </row>
    <row r="508" spans="2:8" ht="15.75" customHeight="1" x14ac:dyDescent="0.15">
      <c r="B508" s="79"/>
      <c r="C508" s="80"/>
      <c r="D508" s="80"/>
      <c r="E508" s="80"/>
      <c r="F508" s="80"/>
      <c r="G508" s="80"/>
      <c r="H508" s="80"/>
    </row>
    <row r="509" spans="2:8" ht="15.75" customHeight="1" x14ac:dyDescent="0.15">
      <c r="B509" s="79"/>
      <c r="C509" s="80"/>
      <c r="D509" s="80"/>
      <c r="E509" s="80"/>
      <c r="F509" s="80"/>
      <c r="G509" s="80"/>
      <c r="H509" s="80"/>
    </row>
    <row r="510" spans="2:8" ht="15.75" customHeight="1" x14ac:dyDescent="0.15">
      <c r="B510" s="79"/>
      <c r="C510" s="80"/>
      <c r="D510" s="80"/>
      <c r="E510" s="80"/>
      <c r="F510" s="80"/>
      <c r="G510" s="80"/>
      <c r="H510" s="80"/>
    </row>
    <row r="511" spans="2:8" ht="15.75" customHeight="1" x14ac:dyDescent="0.15">
      <c r="B511" s="79"/>
      <c r="C511" s="80"/>
      <c r="D511" s="80"/>
      <c r="E511" s="80"/>
      <c r="F511" s="80"/>
      <c r="G511" s="80"/>
      <c r="H511" s="80"/>
    </row>
    <row r="512" spans="2:8" ht="15.75" customHeight="1" x14ac:dyDescent="0.15">
      <c r="B512" s="79"/>
      <c r="C512" s="80"/>
      <c r="D512" s="80"/>
      <c r="E512" s="80"/>
      <c r="F512" s="80"/>
      <c r="G512" s="80"/>
      <c r="H512" s="80"/>
    </row>
    <row r="513" spans="2:8" ht="15.75" customHeight="1" x14ac:dyDescent="0.15">
      <c r="B513" s="79"/>
      <c r="C513" s="80"/>
      <c r="D513" s="80"/>
      <c r="E513" s="80"/>
      <c r="F513" s="80"/>
      <c r="G513" s="80"/>
      <c r="H513" s="80"/>
    </row>
    <row r="514" spans="2:8" ht="15.75" customHeight="1" x14ac:dyDescent="0.15">
      <c r="B514" s="79"/>
      <c r="C514" s="80"/>
      <c r="D514" s="80"/>
      <c r="E514" s="80"/>
      <c r="F514" s="80"/>
      <c r="G514" s="80"/>
      <c r="H514" s="80"/>
    </row>
    <row r="515" spans="2:8" ht="15.75" customHeight="1" x14ac:dyDescent="0.15">
      <c r="B515" s="79"/>
      <c r="C515" s="80"/>
      <c r="D515" s="80"/>
      <c r="E515" s="80"/>
      <c r="F515" s="80"/>
      <c r="G515" s="80"/>
      <c r="H515" s="80"/>
    </row>
    <row r="516" spans="2:8" ht="15.75" customHeight="1" x14ac:dyDescent="0.15">
      <c r="B516" s="79"/>
      <c r="C516" s="80"/>
      <c r="D516" s="80"/>
      <c r="E516" s="80"/>
      <c r="F516" s="80"/>
      <c r="G516" s="80"/>
      <c r="H516" s="80"/>
    </row>
    <row r="517" spans="2:8" ht="15.75" customHeight="1" x14ac:dyDescent="0.15">
      <c r="B517" s="79"/>
      <c r="C517" s="80"/>
      <c r="D517" s="80"/>
      <c r="E517" s="80"/>
      <c r="F517" s="80"/>
      <c r="G517" s="80"/>
      <c r="H517" s="80"/>
    </row>
    <row r="518" spans="2:8" ht="15.75" customHeight="1" x14ac:dyDescent="0.15">
      <c r="B518" s="79"/>
      <c r="C518" s="80"/>
      <c r="D518" s="80"/>
      <c r="E518" s="80"/>
      <c r="F518" s="80"/>
      <c r="G518" s="80"/>
      <c r="H518" s="80"/>
    </row>
    <row r="519" spans="2:8" ht="15.75" customHeight="1" x14ac:dyDescent="0.15">
      <c r="B519" s="79"/>
      <c r="C519" s="80"/>
      <c r="D519" s="80"/>
      <c r="E519" s="80"/>
      <c r="F519" s="80"/>
      <c r="G519" s="80"/>
      <c r="H519" s="80"/>
    </row>
    <row r="520" spans="2:8" ht="15.75" customHeight="1" x14ac:dyDescent="0.15">
      <c r="B520" s="79"/>
      <c r="C520" s="80"/>
      <c r="D520" s="80"/>
      <c r="E520" s="80"/>
      <c r="F520" s="80"/>
      <c r="G520" s="80"/>
      <c r="H520" s="80"/>
    </row>
    <row r="521" spans="2:8" ht="15.75" customHeight="1" x14ac:dyDescent="0.15">
      <c r="B521" s="79"/>
      <c r="C521" s="80"/>
      <c r="D521" s="80"/>
      <c r="E521" s="80"/>
      <c r="F521" s="80"/>
      <c r="G521" s="80"/>
      <c r="H521" s="80"/>
    </row>
    <row r="522" spans="2:8" ht="15.75" customHeight="1" x14ac:dyDescent="0.15">
      <c r="B522" s="79"/>
      <c r="C522" s="80"/>
      <c r="D522" s="80"/>
      <c r="E522" s="80"/>
      <c r="F522" s="80"/>
      <c r="G522" s="80"/>
      <c r="H522" s="80"/>
    </row>
    <row r="523" spans="2:8" ht="15.75" customHeight="1" x14ac:dyDescent="0.15">
      <c r="B523" s="79"/>
      <c r="C523" s="80"/>
      <c r="D523" s="80"/>
      <c r="E523" s="80"/>
      <c r="F523" s="80"/>
      <c r="G523" s="80"/>
      <c r="H523" s="80"/>
    </row>
    <row r="524" spans="2:8" ht="15.75" customHeight="1" x14ac:dyDescent="0.15">
      <c r="B524" s="79"/>
      <c r="C524" s="80"/>
      <c r="D524" s="80"/>
      <c r="E524" s="80"/>
      <c r="F524" s="80"/>
      <c r="G524" s="80"/>
      <c r="H524" s="80"/>
    </row>
    <row r="525" spans="2:8" ht="15.75" customHeight="1" x14ac:dyDescent="0.15">
      <c r="B525" s="79"/>
      <c r="C525" s="80"/>
      <c r="D525" s="80"/>
      <c r="E525" s="80"/>
      <c r="F525" s="80"/>
      <c r="G525" s="80"/>
      <c r="H525" s="80"/>
    </row>
    <row r="526" spans="2:8" ht="15.75" customHeight="1" x14ac:dyDescent="0.15">
      <c r="B526" s="79"/>
      <c r="C526" s="80"/>
      <c r="D526" s="80"/>
      <c r="E526" s="80"/>
      <c r="F526" s="80"/>
      <c r="G526" s="80"/>
      <c r="H526" s="80"/>
    </row>
    <row r="527" spans="2:8" ht="15.75" customHeight="1" x14ac:dyDescent="0.15">
      <c r="B527" s="79"/>
      <c r="C527" s="80"/>
      <c r="D527" s="80"/>
      <c r="E527" s="80"/>
      <c r="F527" s="80"/>
      <c r="G527" s="80"/>
      <c r="H527" s="80"/>
    </row>
    <row r="528" spans="2:8" ht="15.75" customHeight="1" x14ac:dyDescent="0.15">
      <c r="B528" s="79"/>
      <c r="C528" s="80"/>
      <c r="D528" s="80"/>
      <c r="E528" s="80"/>
      <c r="F528" s="80"/>
      <c r="G528" s="80"/>
      <c r="H528" s="80"/>
    </row>
    <row r="529" spans="2:8" ht="15.75" customHeight="1" x14ac:dyDescent="0.15">
      <c r="B529" s="79"/>
      <c r="C529" s="80"/>
      <c r="D529" s="80"/>
      <c r="E529" s="80"/>
      <c r="F529" s="80"/>
      <c r="G529" s="80"/>
      <c r="H529" s="80"/>
    </row>
    <row r="530" spans="2:8" ht="15.75" customHeight="1" x14ac:dyDescent="0.15">
      <c r="B530" s="79"/>
      <c r="C530" s="80"/>
      <c r="D530" s="80"/>
      <c r="E530" s="80"/>
      <c r="F530" s="80"/>
      <c r="G530" s="80"/>
      <c r="H530" s="80"/>
    </row>
    <row r="531" spans="2:8" ht="15.75" customHeight="1" x14ac:dyDescent="0.15">
      <c r="B531" s="79"/>
      <c r="C531" s="80"/>
      <c r="D531" s="80"/>
      <c r="E531" s="80"/>
      <c r="F531" s="80"/>
      <c r="G531" s="80"/>
      <c r="H531" s="80"/>
    </row>
    <row r="532" spans="2:8" ht="15.75" customHeight="1" x14ac:dyDescent="0.15">
      <c r="B532" s="79"/>
      <c r="C532" s="80"/>
      <c r="D532" s="80"/>
      <c r="E532" s="80"/>
      <c r="F532" s="80"/>
      <c r="G532" s="80"/>
      <c r="H532" s="80"/>
    </row>
    <row r="533" spans="2:8" ht="15.75" customHeight="1" x14ac:dyDescent="0.15">
      <c r="B533" s="79"/>
      <c r="C533" s="80"/>
      <c r="D533" s="80"/>
      <c r="E533" s="80"/>
      <c r="F533" s="80"/>
      <c r="G533" s="80"/>
      <c r="H533" s="80"/>
    </row>
    <row r="534" spans="2:8" ht="15.75" customHeight="1" x14ac:dyDescent="0.15">
      <c r="B534" s="79"/>
      <c r="C534" s="80"/>
      <c r="D534" s="80"/>
      <c r="E534" s="80"/>
      <c r="F534" s="80"/>
      <c r="G534" s="80"/>
      <c r="H534" s="80"/>
    </row>
    <row r="535" spans="2:8" ht="15.75" customHeight="1" x14ac:dyDescent="0.15">
      <c r="B535" s="79"/>
      <c r="C535" s="80"/>
      <c r="D535" s="80"/>
      <c r="E535" s="80"/>
      <c r="F535" s="80"/>
      <c r="G535" s="80"/>
      <c r="H535" s="80"/>
    </row>
    <row r="536" spans="2:8" ht="15.75" customHeight="1" x14ac:dyDescent="0.15">
      <c r="B536" s="79"/>
      <c r="C536" s="80"/>
      <c r="D536" s="80"/>
      <c r="E536" s="80"/>
      <c r="F536" s="80"/>
      <c r="G536" s="80"/>
      <c r="H536" s="80"/>
    </row>
    <row r="537" spans="2:8" ht="15.75" customHeight="1" x14ac:dyDescent="0.15">
      <c r="B537" s="79"/>
      <c r="C537" s="80"/>
      <c r="D537" s="80"/>
      <c r="E537" s="80"/>
      <c r="F537" s="80"/>
      <c r="G537" s="80"/>
      <c r="H537" s="80"/>
    </row>
    <row r="538" spans="2:8" ht="15.75" customHeight="1" x14ac:dyDescent="0.15">
      <c r="B538" s="79"/>
      <c r="C538" s="80"/>
      <c r="D538" s="80"/>
      <c r="E538" s="80"/>
      <c r="F538" s="80"/>
      <c r="G538" s="80"/>
      <c r="H538" s="80"/>
    </row>
    <row r="539" spans="2:8" ht="15.75" customHeight="1" x14ac:dyDescent="0.15">
      <c r="B539" s="79"/>
      <c r="C539" s="80"/>
      <c r="D539" s="80"/>
      <c r="E539" s="80"/>
      <c r="F539" s="80"/>
      <c r="G539" s="80"/>
      <c r="H539" s="80"/>
    </row>
    <row r="540" spans="2:8" ht="15.75" customHeight="1" x14ac:dyDescent="0.15">
      <c r="B540" s="79"/>
      <c r="C540" s="80"/>
      <c r="D540" s="80"/>
      <c r="E540" s="80"/>
      <c r="F540" s="80"/>
      <c r="G540" s="80"/>
      <c r="H540" s="80"/>
    </row>
    <row r="541" spans="2:8" ht="15.75" customHeight="1" x14ac:dyDescent="0.15">
      <c r="B541" s="79"/>
      <c r="C541" s="80"/>
      <c r="D541" s="80"/>
      <c r="E541" s="80"/>
      <c r="F541" s="80"/>
      <c r="G541" s="80"/>
      <c r="H541" s="80"/>
    </row>
    <row r="542" spans="2:8" ht="15.75" customHeight="1" x14ac:dyDescent="0.15">
      <c r="B542" s="79"/>
      <c r="C542" s="80"/>
      <c r="D542" s="80"/>
      <c r="E542" s="80"/>
      <c r="F542" s="80"/>
      <c r="G542" s="80"/>
      <c r="H542" s="80"/>
    </row>
    <row r="543" spans="2:8" ht="15.75" customHeight="1" x14ac:dyDescent="0.15">
      <c r="B543" s="79"/>
      <c r="C543" s="80"/>
      <c r="D543" s="80"/>
      <c r="E543" s="80"/>
      <c r="F543" s="80"/>
      <c r="G543" s="80"/>
      <c r="H543" s="80"/>
    </row>
    <row r="544" spans="2:8" ht="15.75" customHeight="1" x14ac:dyDescent="0.15">
      <c r="B544" s="79"/>
      <c r="C544" s="80"/>
      <c r="D544" s="80"/>
      <c r="E544" s="80"/>
      <c r="F544" s="80"/>
      <c r="G544" s="80"/>
      <c r="H544" s="80"/>
    </row>
    <row r="545" spans="2:8" ht="15.75" customHeight="1" x14ac:dyDescent="0.15">
      <c r="B545" s="79"/>
      <c r="C545" s="80"/>
      <c r="D545" s="80"/>
      <c r="E545" s="80"/>
      <c r="F545" s="80"/>
      <c r="G545" s="80"/>
      <c r="H545" s="80"/>
    </row>
    <row r="546" spans="2:8" ht="15.75" customHeight="1" x14ac:dyDescent="0.15">
      <c r="B546" s="79"/>
      <c r="C546" s="80"/>
      <c r="D546" s="80"/>
      <c r="E546" s="80"/>
      <c r="F546" s="80"/>
      <c r="G546" s="80"/>
      <c r="H546" s="80"/>
    </row>
    <row r="547" spans="2:8" ht="15.75" customHeight="1" x14ac:dyDescent="0.15">
      <c r="B547" s="79"/>
      <c r="C547" s="80"/>
      <c r="D547" s="80"/>
      <c r="E547" s="80"/>
      <c r="F547" s="80"/>
      <c r="G547" s="80"/>
      <c r="H547" s="80"/>
    </row>
    <row r="548" spans="2:8" ht="15.75" customHeight="1" x14ac:dyDescent="0.15">
      <c r="B548" s="79"/>
      <c r="C548" s="80"/>
      <c r="D548" s="80"/>
      <c r="E548" s="80"/>
      <c r="F548" s="80"/>
      <c r="G548" s="80"/>
      <c r="H548" s="80"/>
    </row>
    <row r="549" spans="2:8" ht="15.75" customHeight="1" x14ac:dyDescent="0.15">
      <c r="B549" s="79"/>
      <c r="C549" s="80"/>
      <c r="D549" s="80"/>
      <c r="E549" s="80"/>
      <c r="F549" s="80"/>
      <c r="G549" s="80"/>
      <c r="H549" s="80"/>
    </row>
    <row r="550" spans="2:8" ht="15.75" customHeight="1" x14ac:dyDescent="0.15">
      <c r="B550" s="79"/>
      <c r="C550" s="80"/>
      <c r="D550" s="80"/>
      <c r="E550" s="80"/>
      <c r="F550" s="80"/>
      <c r="G550" s="80"/>
      <c r="H550" s="80"/>
    </row>
    <row r="551" spans="2:8" ht="15.75" customHeight="1" x14ac:dyDescent="0.15">
      <c r="B551" s="79"/>
      <c r="C551" s="80"/>
      <c r="D551" s="80"/>
      <c r="E551" s="80"/>
      <c r="F551" s="80"/>
      <c r="G551" s="80"/>
      <c r="H551" s="80"/>
    </row>
    <row r="552" spans="2:8" ht="15.75" customHeight="1" x14ac:dyDescent="0.15">
      <c r="B552" s="79"/>
      <c r="C552" s="80"/>
      <c r="D552" s="80"/>
      <c r="E552" s="80"/>
      <c r="F552" s="80"/>
      <c r="G552" s="80"/>
      <c r="H552" s="80"/>
    </row>
    <row r="553" spans="2:8" ht="15.75" customHeight="1" x14ac:dyDescent="0.15">
      <c r="B553" s="79"/>
      <c r="C553" s="80"/>
      <c r="D553" s="80"/>
      <c r="E553" s="80"/>
      <c r="F553" s="80"/>
      <c r="G553" s="80"/>
      <c r="H553" s="80"/>
    </row>
    <row r="554" spans="2:8" ht="15.75" customHeight="1" x14ac:dyDescent="0.15">
      <c r="B554" s="79"/>
      <c r="C554" s="80"/>
      <c r="D554" s="80"/>
      <c r="E554" s="80"/>
      <c r="F554" s="80"/>
      <c r="G554" s="80"/>
      <c r="H554" s="80"/>
    </row>
    <row r="555" spans="2:8" ht="15.75" customHeight="1" x14ac:dyDescent="0.15">
      <c r="B555" s="79"/>
      <c r="C555" s="80"/>
      <c r="D555" s="80"/>
      <c r="E555" s="80"/>
      <c r="F555" s="80"/>
      <c r="G555" s="80"/>
      <c r="H555" s="80"/>
    </row>
    <row r="556" spans="2:8" ht="15.75" customHeight="1" x14ac:dyDescent="0.15">
      <c r="B556" s="79"/>
      <c r="C556" s="80"/>
      <c r="D556" s="80"/>
      <c r="E556" s="80"/>
      <c r="F556" s="80"/>
      <c r="G556" s="80"/>
      <c r="H556" s="80"/>
    </row>
    <row r="557" spans="2:8" ht="15.75" customHeight="1" x14ac:dyDescent="0.15">
      <c r="B557" s="79"/>
      <c r="C557" s="80"/>
      <c r="D557" s="80"/>
      <c r="E557" s="80"/>
      <c r="F557" s="80"/>
      <c r="G557" s="80"/>
      <c r="H557" s="80"/>
    </row>
    <row r="558" spans="2:8" ht="15.75" customHeight="1" x14ac:dyDescent="0.15">
      <c r="B558" s="79"/>
      <c r="C558" s="80"/>
      <c r="D558" s="80"/>
      <c r="E558" s="80"/>
      <c r="F558" s="80"/>
      <c r="G558" s="80"/>
      <c r="H558" s="80"/>
    </row>
    <row r="559" spans="2:8" ht="15.75" customHeight="1" x14ac:dyDescent="0.15">
      <c r="B559" s="79"/>
      <c r="C559" s="80"/>
      <c r="D559" s="80"/>
      <c r="E559" s="80"/>
      <c r="F559" s="80"/>
      <c r="G559" s="80"/>
      <c r="H559" s="80"/>
    </row>
    <row r="560" spans="2:8" ht="15.75" customHeight="1" x14ac:dyDescent="0.15">
      <c r="B560" s="79"/>
      <c r="C560" s="80"/>
      <c r="D560" s="80"/>
      <c r="E560" s="80"/>
      <c r="F560" s="80"/>
      <c r="G560" s="80"/>
      <c r="H560" s="80"/>
    </row>
    <row r="561" spans="2:8" ht="15.75" customHeight="1" x14ac:dyDescent="0.15">
      <c r="B561" s="79"/>
      <c r="C561" s="80"/>
      <c r="D561" s="80"/>
      <c r="E561" s="80"/>
      <c r="F561" s="80"/>
      <c r="G561" s="80"/>
      <c r="H561" s="80"/>
    </row>
    <row r="562" spans="2:8" ht="15.75" customHeight="1" x14ac:dyDescent="0.15">
      <c r="B562" s="79"/>
      <c r="C562" s="80"/>
      <c r="D562" s="80"/>
      <c r="E562" s="80"/>
      <c r="F562" s="80"/>
      <c r="G562" s="80"/>
      <c r="H562" s="80"/>
    </row>
    <row r="563" spans="2:8" ht="15.75" customHeight="1" x14ac:dyDescent="0.15">
      <c r="B563" s="79"/>
      <c r="C563" s="80"/>
      <c r="D563" s="80"/>
      <c r="E563" s="80"/>
      <c r="F563" s="80"/>
      <c r="G563" s="80"/>
      <c r="H563" s="80"/>
    </row>
    <row r="564" spans="2:8" ht="15.75" customHeight="1" x14ac:dyDescent="0.15">
      <c r="B564" s="79"/>
      <c r="C564" s="80"/>
      <c r="D564" s="80"/>
      <c r="E564" s="80"/>
      <c r="F564" s="80"/>
      <c r="G564" s="80"/>
      <c r="H564" s="80"/>
    </row>
    <row r="565" spans="2:8" ht="15.75" customHeight="1" x14ac:dyDescent="0.15">
      <c r="B565" s="79"/>
      <c r="C565" s="80"/>
      <c r="D565" s="80"/>
      <c r="E565" s="80"/>
      <c r="F565" s="80"/>
      <c r="G565" s="80"/>
      <c r="H565" s="80"/>
    </row>
    <row r="566" spans="2:8" ht="15.75" customHeight="1" x14ac:dyDescent="0.15">
      <c r="B566" s="79"/>
      <c r="C566" s="80"/>
      <c r="D566" s="80"/>
      <c r="E566" s="80"/>
      <c r="F566" s="80"/>
      <c r="G566" s="80"/>
      <c r="H566" s="80"/>
    </row>
    <row r="567" spans="2:8" ht="15.75" customHeight="1" x14ac:dyDescent="0.15">
      <c r="B567" s="79"/>
      <c r="C567" s="80"/>
      <c r="D567" s="80"/>
      <c r="E567" s="80"/>
      <c r="F567" s="80"/>
      <c r="G567" s="80"/>
      <c r="H567" s="80"/>
    </row>
    <row r="568" spans="2:8" ht="15.75" customHeight="1" x14ac:dyDescent="0.15">
      <c r="B568" s="79"/>
      <c r="C568" s="80"/>
      <c r="D568" s="80"/>
      <c r="E568" s="80"/>
      <c r="F568" s="80"/>
      <c r="G568" s="80"/>
      <c r="H568" s="80"/>
    </row>
    <row r="569" spans="2:8" ht="15.75" customHeight="1" x14ac:dyDescent="0.15">
      <c r="B569" s="79"/>
      <c r="C569" s="80"/>
      <c r="D569" s="80"/>
      <c r="E569" s="80"/>
      <c r="F569" s="80"/>
      <c r="G569" s="80"/>
      <c r="H569" s="80"/>
    </row>
    <row r="570" spans="2:8" ht="15.75" customHeight="1" x14ac:dyDescent="0.15">
      <c r="B570" s="79"/>
      <c r="C570" s="80"/>
      <c r="D570" s="80"/>
      <c r="E570" s="80"/>
      <c r="F570" s="80"/>
      <c r="G570" s="80"/>
      <c r="H570" s="80"/>
    </row>
    <row r="571" spans="2:8" ht="15.75" customHeight="1" x14ac:dyDescent="0.15">
      <c r="B571" s="79"/>
      <c r="C571" s="80"/>
      <c r="D571" s="80"/>
      <c r="E571" s="80"/>
      <c r="F571" s="80"/>
      <c r="G571" s="80"/>
      <c r="H571" s="80"/>
    </row>
    <row r="572" spans="2:8" ht="15.75" customHeight="1" x14ac:dyDescent="0.15">
      <c r="B572" s="79"/>
      <c r="C572" s="80"/>
      <c r="D572" s="80"/>
      <c r="E572" s="80"/>
      <c r="F572" s="80"/>
      <c r="G572" s="80"/>
      <c r="H572" s="80"/>
    </row>
    <row r="573" spans="2:8" ht="15.75" customHeight="1" x14ac:dyDescent="0.15">
      <c r="B573" s="79"/>
      <c r="C573" s="80"/>
      <c r="D573" s="80"/>
      <c r="E573" s="80"/>
      <c r="F573" s="80"/>
      <c r="G573" s="80"/>
      <c r="H573" s="80"/>
    </row>
    <row r="574" spans="2:8" ht="15.75" customHeight="1" x14ac:dyDescent="0.15">
      <c r="B574" s="79"/>
      <c r="C574" s="80"/>
      <c r="D574" s="80"/>
      <c r="E574" s="80"/>
      <c r="F574" s="80"/>
      <c r="G574" s="80"/>
      <c r="H574" s="80"/>
    </row>
    <row r="575" spans="2:8" ht="15.75" customHeight="1" x14ac:dyDescent="0.15">
      <c r="B575" s="79"/>
      <c r="C575" s="80"/>
      <c r="D575" s="80"/>
      <c r="E575" s="80"/>
      <c r="F575" s="80"/>
      <c r="G575" s="80"/>
      <c r="H575" s="80"/>
    </row>
    <row r="576" spans="2:8" ht="15.75" customHeight="1" x14ac:dyDescent="0.15">
      <c r="B576" s="79"/>
      <c r="C576" s="80"/>
      <c r="D576" s="80"/>
      <c r="E576" s="80"/>
      <c r="F576" s="80"/>
      <c r="G576" s="80"/>
      <c r="H576" s="80"/>
    </row>
    <row r="577" spans="2:8" ht="15.75" customHeight="1" x14ac:dyDescent="0.15">
      <c r="B577" s="79"/>
      <c r="C577" s="80"/>
      <c r="D577" s="80"/>
      <c r="E577" s="80"/>
      <c r="F577" s="80"/>
      <c r="G577" s="80"/>
      <c r="H577" s="80"/>
    </row>
    <row r="578" spans="2:8" ht="15.75" customHeight="1" x14ac:dyDescent="0.15">
      <c r="B578" s="79"/>
      <c r="C578" s="80"/>
      <c r="D578" s="80"/>
      <c r="E578" s="80"/>
      <c r="F578" s="80"/>
      <c r="G578" s="80"/>
      <c r="H578" s="80"/>
    </row>
    <row r="579" spans="2:8" ht="15.75" customHeight="1" x14ac:dyDescent="0.15">
      <c r="B579" s="79"/>
      <c r="C579" s="80"/>
      <c r="D579" s="80"/>
      <c r="E579" s="80"/>
      <c r="F579" s="80"/>
      <c r="G579" s="80"/>
      <c r="H579" s="80"/>
    </row>
    <row r="580" spans="2:8" ht="15.75" customHeight="1" x14ac:dyDescent="0.15">
      <c r="B580" s="79"/>
      <c r="C580" s="80"/>
      <c r="D580" s="80"/>
      <c r="E580" s="80"/>
      <c r="F580" s="80"/>
      <c r="G580" s="80"/>
      <c r="H580" s="80"/>
    </row>
    <row r="581" spans="2:8" ht="15.75" customHeight="1" x14ac:dyDescent="0.15">
      <c r="B581" s="79"/>
      <c r="C581" s="80"/>
      <c r="D581" s="80"/>
      <c r="E581" s="80"/>
      <c r="F581" s="80"/>
      <c r="G581" s="80"/>
      <c r="H581" s="80"/>
    </row>
    <row r="582" spans="2:8" ht="15.75" customHeight="1" x14ac:dyDescent="0.15">
      <c r="B582" s="79"/>
      <c r="C582" s="80"/>
      <c r="D582" s="80"/>
      <c r="E582" s="80"/>
      <c r="F582" s="80"/>
      <c r="G582" s="80"/>
      <c r="H582" s="80"/>
    </row>
    <row r="583" spans="2:8" ht="15.75" customHeight="1" x14ac:dyDescent="0.15">
      <c r="B583" s="79"/>
      <c r="C583" s="80"/>
      <c r="D583" s="80"/>
      <c r="E583" s="80"/>
      <c r="F583" s="80"/>
      <c r="G583" s="80"/>
      <c r="H583" s="80"/>
    </row>
    <row r="584" spans="2:8" ht="15.75" customHeight="1" x14ac:dyDescent="0.15">
      <c r="B584" s="79"/>
      <c r="C584" s="80"/>
      <c r="D584" s="80"/>
      <c r="E584" s="80"/>
      <c r="F584" s="80"/>
      <c r="G584" s="80"/>
      <c r="H584" s="80"/>
    </row>
    <row r="585" spans="2:8" ht="15.75" customHeight="1" x14ac:dyDescent="0.15">
      <c r="B585" s="79"/>
      <c r="C585" s="80"/>
      <c r="D585" s="80"/>
      <c r="E585" s="80"/>
      <c r="F585" s="80"/>
      <c r="G585" s="80"/>
      <c r="H585" s="80"/>
    </row>
    <row r="586" spans="2:8" ht="15.75" customHeight="1" x14ac:dyDescent="0.15">
      <c r="B586" s="79"/>
      <c r="C586" s="80"/>
      <c r="D586" s="80"/>
      <c r="E586" s="80"/>
      <c r="F586" s="80"/>
      <c r="G586" s="80"/>
      <c r="H586" s="80"/>
    </row>
    <row r="587" spans="2:8" ht="15.75" customHeight="1" x14ac:dyDescent="0.15">
      <c r="B587" s="79"/>
      <c r="C587" s="80"/>
      <c r="D587" s="80"/>
      <c r="E587" s="80"/>
      <c r="F587" s="80"/>
      <c r="G587" s="80"/>
      <c r="H587" s="80"/>
    </row>
    <row r="588" spans="2:8" ht="15.75" customHeight="1" x14ac:dyDescent="0.15">
      <c r="B588" s="79"/>
      <c r="C588" s="80"/>
      <c r="D588" s="80"/>
      <c r="E588" s="80"/>
      <c r="F588" s="80"/>
      <c r="G588" s="80"/>
      <c r="H588" s="80"/>
    </row>
    <row r="589" spans="2:8" ht="15.75" customHeight="1" x14ac:dyDescent="0.15">
      <c r="B589" s="79"/>
      <c r="C589" s="80"/>
      <c r="D589" s="80"/>
      <c r="E589" s="80"/>
      <c r="F589" s="80"/>
      <c r="G589" s="80"/>
      <c r="H589" s="80"/>
    </row>
    <row r="590" spans="2:8" ht="15.75" customHeight="1" x14ac:dyDescent="0.15">
      <c r="B590" s="79"/>
      <c r="C590" s="80"/>
      <c r="D590" s="80"/>
      <c r="E590" s="80"/>
      <c r="F590" s="80"/>
      <c r="G590" s="80"/>
      <c r="H590" s="80"/>
    </row>
    <row r="591" spans="2:8" ht="15.75" customHeight="1" x14ac:dyDescent="0.15">
      <c r="B591" s="79"/>
      <c r="C591" s="80"/>
      <c r="D591" s="80"/>
      <c r="E591" s="80"/>
      <c r="F591" s="80"/>
      <c r="G591" s="80"/>
      <c r="H591" s="80"/>
    </row>
    <row r="592" spans="2:8" ht="15.75" customHeight="1" x14ac:dyDescent="0.15">
      <c r="B592" s="79"/>
      <c r="C592" s="80"/>
      <c r="D592" s="80"/>
      <c r="E592" s="80"/>
      <c r="F592" s="80"/>
      <c r="G592" s="80"/>
      <c r="H592" s="80"/>
    </row>
    <row r="593" spans="2:8" ht="15.75" customHeight="1" x14ac:dyDescent="0.15">
      <c r="B593" s="79"/>
      <c r="C593" s="80"/>
      <c r="D593" s="80"/>
      <c r="E593" s="80"/>
      <c r="F593" s="80"/>
      <c r="G593" s="80"/>
      <c r="H593" s="80"/>
    </row>
    <row r="594" spans="2:8" ht="15.75" customHeight="1" x14ac:dyDescent="0.15">
      <c r="B594" s="79"/>
      <c r="C594" s="80"/>
      <c r="D594" s="80"/>
      <c r="E594" s="80"/>
      <c r="F594" s="80"/>
      <c r="G594" s="80"/>
      <c r="H594" s="80"/>
    </row>
    <row r="595" spans="2:8" ht="15.75" customHeight="1" x14ac:dyDescent="0.15">
      <c r="B595" s="79"/>
      <c r="C595" s="80"/>
      <c r="D595" s="80"/>
      <c r="E595" s="80"/>
      <c r="F595" s="80"/>
      <c r="G595" s="80"/>
      <c r="H595" s="80"/>
    </row>
    <row r="596" spans="2:8" ht="15.75" customHeight="1" x14ac:dyDescent="0.15">
      <c r="B596" s="79"/>
      <c r="C596" s="80"/>
      <c r="D596" s="80"/>
      <c r="E596" s="80"/>
      <c r="F596" s="80"/>
      <c r="G596" s="80"/>
      <c r="H596" s="80"/>
    </row>
    <row r="597" spans="2:8" ht="15.75" customHeight="1" x14ac:dyDescent="0.15">
      <c r="B597" s="79"/>
      <c r="C597" s="80"/>
      <c r="D597" s="80"/>
      <c r="E597" s="80"/>
      <c r="F597" s="80"/>
      <c r="G597" s="80"/>
      <c r="H597" s="80"/>
    </row>
    <row r="598" spans="2:8" ht="15.75" customHeight="1" x14ac:dyDescent="0.15">
      <c r="B598" s="79"/>
      <c r="C598" s="80"/>
      <c r="D598" s="80"/>
      <c r="E598" s="80"/>
      <c r="F598" s="80"/>
      <c r="G598" s="80"/>
      <c r="H598" s="80"/>
    </row>
    <row r="599" spans="2:8" ht="15.75" customHeight="1" x14ac:dyDescent="0.15">
      <c r="B599" s="79"/>
      <c r="C599" s="80"/>
      <c r="D599" s="80"/>
      <c r="E599" s="80"/>
      <c r="F599" s="80"/>
      <c r="G599" s="80"/>
      <c r="H599" s="80"/>
    </row>
    <row r="600" spans="2:8" ht="15.75" customHeight="1" x14ac:dyDescent="0.15">
      <c r="B600" s="79"/>
      <c r="C600" s="80"/>
      <c r="D600" s="80"/>
      <c r="E600" s="80"/>
      <c r="F600" s="80"/>
      <c r="G600" s="80"/>
      <c r="H600" s="80"/>
    </row>
    <row r="601" spans="2:8" ht="15.75" customHeight="1" x14ac:dyDescent="0.15">
      <c r="B601" s="79"/>
      <c r="C601" s="80"/>
      <c r="D601" s="80"/>
      <c r="E601" s="80"/>
      <c r="F601" s="80"/>
      <c r="G601" s="80"/>
      <c r="H601" s="80"/>
    </row>
    <row r="602" spans="2:8" ht="15.75" customHeight="1" x14ac:dyDescent="0.15">
      <c r="B602" s="79"/>
      <c r="C602" s="80"/>
      <c r="D602" s="80"/>
      <c r="E602" s="80"/>
      <c r="F602" s="80"/>
      <c r="G602" s="80"/>
      <c r="H602" s="80"/>
    </row>
    <row r="603" spans="2:8" ht="15.75" customHeight="1" x14ac:dyDescent="0.15">
      <c r="B603" s="79"/>
      <c r="C603" s="80"/>
      <c r="D603" s="80"/>
      <c r="E603" s="80"/>
      <c r="F603" s="80"/>
      <c r="G603" s="80"/>
      <c r="H603" s="80"/>
    </row>
    <row r="604" spans="2:8" ht="15.75" customHeight="1" x14ac:dyDescent="0.15">
      <c r="B604" s="79"/>
      <c r="C604" s="80"/>
      <c r="D604" s="80"/>
      <c r="E604" s="80"/>
      <c r="F604" s="80"/>
      <c r="G604" s="80"/>
      <c r="H604" s="80"/>
    </row>
    <row r="605" spans="2:8" ht="15.75" customHeight="1" x14ac:dyDescent="0.15">
      <c r="B605" s="79"/>
      <c r="C605" s="80"/>
      <c r="D605" s="80"/>
      <c r="E605" s="80"/>
      <c r="F605" s="80"/>
      <c r="G605" s="80"/>
      <c r="H605" s="80"/>
    </row>
    <row r="606" spans="2:8" ht="15.75" customHeight="1" x14ac:dyDescent="0.15">
      <c r="B606" s="79"/>
      <c r="C606" s="80"/>
      <c r="D606" s="80"/>
      <c r="E606" s="80"/>
      <c r="F606" s="80"/>
      <c r="G606" s="80"/>
      <c r="H606" s="80"/>
    </row>
    <row r="607" spans="2:8" ht="15.75" customHeight="1" x14ac:dyDescent="0.15">
      <c r="B607" s="79"/>
      <c r="C607" s="80"/>
      <c r="D607" s="80"/>
      <c r="E607" s="80"/>
      <c r="F607" s="80"/>
      <c r="G607" s="80"/>
      <c r="H607" s="80"/>
    </row>
    <row r="608" spans="2:8" ht="15.75" customHeight="1" x14ac:dyDescent="0.15">
      <c r="B608" s="79"/>
      <c r="C608" s="80"/>
      <c r="D608" s="80"/>
      <c r="E608" s="80"/>
      <c r="F608" s="80"/>
      <c r="G608" s="80"/>
      <c r="H608" s="80"/>
    </row>
    <row r="609" spans="2:8" ht="15.75" customHeight="1" x14ac:dyDescent="0.15">
      <c r="B609" s="79"/>
      <c r="C609" s="80"/>
      <c r="D609" s="80"/>
      <c r="E609" s="80"/>
      <c r="F609" s="80"/>
      <c r="G609" s="80"/>
      <c r="H609" s="80"/>
    </row>
    <row r="610" spans="2:8" ht="15.75" customHeight="1" x14ac:dyDescent="0.15">
      <c r="B610" s="79"/>
      <c r="C610" s="80"/>
      <c r="D610" s="80"/>
      <c r="E610" s="80"/>
      <c r="F610" s="80"/>
      <c r="G610" s="80"/>
      <c r="H610" s="80"/>
    </row>
    <row r="611" spans="2:8" ht="15.75" customHeight="1" x14ac:dyDescent="0.15">
      <c r="B611" s="79"/>
      <c r="C611" s="80"/>
      <c r="D611" s="80"/>
      <c r="E611" s="80"/>
      <c r="F611" s="80"/>
      <c r="G611" s="80"/>
      <c r="H611" s="80"/>
    </row>
    <row r="612" spans="2:8" ht="15.75" customHeight="1" x14ac:dyDescent="0.15">
      <c r="B612" s="79"/>
      <c r="C612" s="80"/>
      <c r="D612" s="80"/>
      <c r="E612" s="80"/>
      <c r="F612" s="80"/>
      <c r="G612" s="80"/>
      <c r="H612" s="80"/>
    </row>
    <row r="613" spans="2:8" ht="15.75" customHeight="1" x14ac:dyDescent="0.15">
      <c r="B613" s="79"/>
      <c r="C613" s="80"/>
      <c r="D613" s="80"/>
      <c r="E613" s="80"/>
      <c r="F613" s="80"/>
      <c r="G613" s="80"/>
      <c r="H613" s="80"/>
    </row>
    <row r="614" spans="2:8" ht="15.75" customHeight="1" x14ac:dyDescent="0.15">
      <c r="B614" s="79"/>
      <c r="C614" s="80"/>
      <c r="D614" s="80"/>
      <c r="E614" s="80"/>
      <c r="F614" s="80"/>
      <c r="G614" s="80"/>
      <c r="H614" s="80"/>
    </row>
    <row r="615" spans="2:8" ht="15.75" customHeight="1" x14ac:dyDescent="0.15">
      <c r="B615" s="79"/>
      <c r="C615" s="80"/>
      <c r="D615" s="80"/>
      <c r="E615" s="80"/>
      <c r="F615" s="80"/>
      <c r="G615" s="80"/>
      <c r="H615" s="80"/>
    </row>
    <row r="616" spans="2:8" ht="15.75" customHeight="1" x14ac:dyDescent="0.15">
      <c r="B616" s="79"/>
      <c r="C616" s="80"/>
      <c r="D616" s="80"/>
      <c r="E616" s="80"/>
      <c r="F616" s="80"/>
      <c r="G616" s="80"/>
      <c r="H616" s="80"/>
    </row>
    <row r="617" spans="2:8" ht="15.75" customHeight="1" x14ac:dyDescent="0.15">
      <c r="B617" s="79"/>
      <c r="C617" s="80"/>
      <c r="D617" s="80"/>
      <c r="E617" s="80"/>
      <c r="F617" s="80"/>
      <c r="G617" s="80"/>
      <c r="H617" s="80"/>
    </row>
    <row r="618" spans="2:8" ht="15.75" customHeight="1" x14ac:dyDescent="0.15">
      <c r="B618" s="79"/>
      <c r="C618" s="80"/>
      <c r="D618" s="80"/>
      <c r="E618" s="80"/>
      <c r="F618" s="80"/>
      <c r="G618" s="80"/>
      <c r="H618" s="80"/>
    </row>
    <row r="619" spans="2:8" ht="15.75" customHeight="1" x14ac:dyDescent="0.15">
      <c r="B619" s="79"/>
      <c r="C619" s="80"/>
      <c r="D619" s="80"/>
      <c r="E619" s="80"/>
      <c r="F619" s="80"/>
      <c r="G619" s="80"/>
      <c r="H619" s="80"/>
    </row>
    <row r="620" spans="2:8" ht="15.75" customHeight="1" x14ac:dyDescent="0.15">
      <c r="B620" s="79"/>
      <c r="C620" s="80"/>
      <c r="D620" s="80"/>
      <c r="E620" s="80"/>
      <c r="F620" s="80"/>
      <c r="G620" s="80"/>
      <c r="H620" s="80"/>
    </row>
    <row r="621" spans="2:8" ht="15.75" customHeight="1" x14ac:dyDescent="0.15">
      <c r="B621" s="79"/>
      <c r="C621" s="80"/>
      <c r="D621" s="80"/>
      <c r="E621" s="80"/>
      <c r="F621" s="80"/>
      <c r="G621" s="80"/>
      <c r="H621" s="80"/>
    </row>
    <row r="622" spans="2:8" ht="15.75" customHeight="1" x14ac:dyDescent="0.15">
      <c r="B622" s="79"/>
      <c r="C622" s="80"/>
      <c r="D622" s="80"/>
      <c r="E622" s="80"/>
      <c r="F622" s="80"/>
      <c r="G622" s="80"/>
      <c r="H622" s="80"/>
    </row>
    <row r="623" spans="2:8" ht="15.75" customHeight="1" x14ac:dyDescent="0.15">
      <c r="B623" s="79"/>
      <c r="C623" s="80"/>
      <c r="D623" s="80"/>
      <c r="E623" s="80"/>
      <c r="F623" s="80"/>
      <c r="G623" s="80"/>
      <c r="H623" s="80"/>
    </row>
    <row r="624" spans="2:8" ht="15.75" customHeight="1" x14ac:dyDescent="0.15">
      <c r="B624" s="79"/>
      <c r="C624" s="80"/>
      <c r="D624" s="80"/>
      <c r="E624" s="80"/>
      <c r="F624" s="80"/>
      <c r="G624" s="80"/>
      <c r="H624" s="80"/>
    </row>
    <row r="625" spans="2:8" ht="15.75" customHeight="1" x14ac:dyDescent="0.15">
      <c r="B625" s="79"/>
      <c r="C625" s="80"/>
      <c r="D625" s="80"/>
      <c r="E625" s="80"/>
      <c r="F625" s="80"/>
      <c r="G625" s="80"/>
      <c r="H625" s="80"/>
    </row>
    <row r="626" spans="2:8" ht="15.75" customHeight="1" x14ac:dyDescent="0.15">
      <c r="B626" s="79"/>
      <c r="C626" s="80"/>
      <c r="D626" s="80"/>
      <c r="E626" s="80"/>
      <c r="F626" s="80"/>
      <c r="G626" s="80"/>
      <c r="H626" s="80"/>
    </row>
    <row r="627" spans="2:8" ht="15.75" customHeight="1" x14ac:dyDescent="0.15">
      <c r="B627" s="79"/>
      <c r="C627" s="80"/>
      <c r="D627" s="80"/>
      <c r="E627" s="80"/>
      <c r="F627" s="80"/>
      <c r="G627" s="80"/>
      <c r="H627" s="80"/>
    </row>
    <row r="628" spans="2:8" ht="15.75" customHeight="1" x14ac:dyDescent="0.15">
      <c r="B628" s="79"/>
      <c r="C628" s="80"/>
      <c r="D628" s="80"/>
      <c r="E628" s="80"/>
      <c r="F628" s="80"/>
      <c r="G628" s="80"/>
      <c r="H628" s="80"/>
    </row>
    <row r="629" spans="2:8" ht="15.75" customHeight="1" x14ac:dyDescent="0.15">
      <c r="B629" s="79"/>
      <c r="C629" s="80"/>
      <c r="D629" s="80"/>
      <c r="E629" s="80"/>
      <c r="F629" s="80"/>
      <c r="G629" s="80"/>
      <c r="H629" s="80"/>
    </row>
    <row r="630" spans="2:8" ht="15.75" customHeight="1" x14ac:dyDescent="0.15">
      <c r="B630" s="79"/>
      <c r="C630" s="80"/>
      <c r="D630" s="80"/>
      <c r="E630" s="80"/>
      <c r="F630" s="80"/>
      <c r="G630" s="80"/>
      <c r="H630" s="80"/>
    </row>
    <row r="631" spans="2:8" ht="15.75" customHeight="1" x14ac:dyDescent="0.15">
      <c r="B631" s="79"/>
      <c r="C631" s="80"/>
      <c r="D631" s="80"/>
      <c r="E631" s="80"/>
      <c r="F631" s="80"/>
      <c r="G631" s="80"/>
      <c r="H631" s="80"/>
    </row>
    <row r="632" spans="2:8" ht="15.75" customHeight="1" x14ac:dyDescent="0.15">
      <c r="B632" s="79"/>
      <c r="C632" s="80"/>
      <c r="D632" s="80"/>
      <c r="E632" s="80"/>
      <c r="F632" s="80"/>
      <c r="G632" s="80"/>
      <c r="H632" s="80"/>
    </row>
    <row r="633" spans="2:8" ht="15.75" customHeight="1" x14ac:dyDescent="0.15">
      <c r="B633" s="79"/>
      <c r="C633" s="80"/>
      <c r="D633" s="80"/>
      <c r="E633" s="80"/>
      <c r="F633" s="80"/>
      <c r="G633" s="80"/>
      <c r="H633" s="80"/>
    </row>
    <row r="634" spans="2:8" ht="15.75" customHeight="1" x14ac:dyDescent="0.15">
      <c r="B634" s="79"/>
      <c r="C634" s="80"/>
      <c r="D634" s="80"/>
      <c r="E634" s="80"/>
      <c r="F634" s="80"/>
      <c r="G634" s="80"/>
      <c r="H634" s="80"/>
    </row>
    <row r="635" spans="2:8" ht="15.75" customHeight="1" x14ac:dyDescent="0.15">
      <c r="B635" s="79"/>
      <c r="C635" s="80"/>
      <c r="D635" s="80"/>
      <c r="E635" s="80"/>
      <c r="F635" s="80"/>
      <c r="G635" s="80"/>
      <c r="H635" s="80"/>
    </row>
    <row r="636" spans="2:8" ht="15.75" customHeight="1" x14ac:dyDescent="0.15">
      <c r="B636" s="79"/>
      <c r="C636" s="80"/>
      <c r="D636" s="80"/>
      <c r="E636" s="80"/>
      <c r="F636" s="80"/>
      <c r="G636" s="80"/>
      <c r="H636" s="80"/>
    </row>
    <row r="637" spans="2:8" ht="15.75" customHeight="1" x14ac:dyDescent="0.15">
      <c r="B637" s="79"/>
      <c r="C637" s="80"/>
      <c r="D637" s="80"/>
      <c r="E637" s="80"/>
      <c r="F637" s="80"/>
      <c r="G637" s="80"/>
      <c r="H637" s="80"/>
    </row>
    <row r="638" spans="2:8" ht="15.75" customHeight="1" x14ac:dyDescent="0.15">
      <c r="B638" s="79"/>
      <c r="C638" s="80"/>
      <c r="D638" s="80"/>
      <c r="E638" s="80"/>
      <c r="F638" s="80"/>
      <c r="G638" s="80"/>
      <c r="H638" s="80"/>
    </row>
    <row r="639" spans="2:8" ht="15.75" customHeight="1" x14ac:dyDescent="0.15">
      <c r="B639" s="79"/>
      <c r="C639" s="80"/>
      <c r="D639" s="80"/>
      <c r="E639" s="80"/>
      <c r="F639" s="80"/>
      <c r="G639" s="80"/>
      <c r="H639" s="80"/>
    </row>
    <row r="640" spans="2:8" ht="15.75" customHeight="1" x14ac:dyDescent="0.15">
      <c r="B640" s="79"/>
      <c r="C640" s="80"/>
      <c r="D640" s="80"/>
      <c r="E640" s="80"/>
      <c r="F640" s="80"/>
      <c r="G640" s="80"/>
      <c r="H640" s="80"/>
    </row>
    <row r="641" spans="2:8" ht="15.75" customHeight="1" x14ac:dyDescent="0.15">
      <c r="B641" s="79"/>
      <c r="C641" s="80"/>
      <c r="D641" s="80"/>
      <c r="E641" s="80"/>
      <c r="F641" s="80"/>
      <c r="G641" s="80"/>
      <c r="H641" s="80"/>
    </row>
    <row r="642" spans="2:8" ht="15.75" customHeight="1" x14ac:dyDescent="0.15">
      <c r="B642" s="79"/>
      <c r="C642" s="80"/>
      <c r="D642" s="80"/>
      <c r="E642" s="80"/>
      <c r="F642" s="80"/>
      <c r="G642" s="80"/>
      <c r="H642" s="80"/>
    </row>
    <row r="643" spans="2:8" ht="15.75" customHeight="1" x14ac:dyDescent="0.15">
      <c r="B643" s="79"/>
      <c r="C643" s="80"/>
      <c r="D643" s="80"/>
      <c r="E643" s="80"/>
      <c r="F643" s="80"/>
      <c r="G643" s="80"/>
      <c r="H643" s="80"/>
    </row>
    <row r="644" spans="2:8" ht="15.75" customHeight="1" x14ac:dyDescent="0.15">
      <c r="B644" s="79"/>
      <c r="C644" s="80"/>
      <c r="D644" s="80"/>
      <c r="E644" s="80"/>
      <c r="F644" s="80"/>
      <c r="G644" s="80"/>
      <c r="H644" s="80"/>
    </row>
    <row r="645" spans="2:8" ht="15.75" customHeight="1" x14ac:dyDescent="0.15">
      <c r="B645" s="79"/>
      <c r="C645" s="80"/>
      <c r="D645" s="80"/>
      <c r="E645" s="80"/>
      <c r="F645" s="80"/>
      <c r="G645" s="80"/>
      <c r="H645" s="80"/>
    </row>
    <row r="646" spans="2:8" ht="15.75" customHeight="1" x14ac:dyDescent="0.15">
      <c r="B646" s="79"/>
      <c r="C646" s="80"/>
      <c r="D646" s="80"/>
      <c r="E646" s="80"/>
      <c r="F646" s="80"/>
      <c r="G646" s="80"/>
      <c r="H646" s="80"/>
    </row>
    <row r="647" spans="2:8" ht="15.75" customHeight="1" x14ac:dyDescent="0.15">
      <c r="B647" s="79"/>
      <c r="C647" s="80"/>
      <c r="D647" s="80"/>
      <c r="E647" s="80"/>
      <c r="F647" s="80"/>
      <c r="G647" s="80"/>
      <c r="H647" s="80"/>
    </row>
    <row r="648" spans="2:8" ht="15.75" customHeight="1" x14ac:dyDescent="0.15">
      <c r="B648" s="79"/>
      <c r="C648" s="80"/>
      <c r="D648" s="80"/>
      <c r="E648" s="80"/>
      <c r="F648" s="80"/>
      <c r="G648" s="80"/>
      <c r="H648" s="80"/>
    </row>
    <row r="649" spans="2:8" ht="15.75" customHeight="1" x14ac:dyDescent="0.15">
      <c r="B649" s="79"/>
      <c r="C649" s="80"/>
      <c r="D649" s="80"/>
      <c r="E649" s="80"/>
      <c r="F649" s="80"/>
      <c r="G649" s="80"/>
      <c r="H649" s="80"/>
    </row>
    <row r="650" spans="2:8" ht="15.75" customHeight="1" x14ac:dyDescent="0.15">
      <c r="B650" s="79"/>
      <c r="C650" s="80"/>
      <c r="D650" s="80"/>
      <c r="E650" s="80"/>
      <c r="F650" s="80"/>
      <c r="G650" s="80"/>
      <c r="H650" s="80"/>
    </row>
    <row r="651" spans="2:8" ht="15.75" customHeight="1" x14ac:dyDescent="0.15">
      <c r="B651" s="79"/>
      <c r="C651" s="80"/>
      <c r="D651" s="80"/>
      <c r="E651" s="80"/>
      <c r="F651" s="80"/>
      <c r="G651" s="80"/>
      <c r="H651" s="80"/>
    </row>
    <row r="652" spans="2:8" ht="15.75" customHeight="1" x14ac:dyDescent="0.15">
      <c r="B652" s="79"/>
      <c r="C652" s="80"/>
      <c r="D652" s="80"/>
      <c r="E652" s="80"/>
      <c r="F652" s="80"/>
      <c r="G652" s="80"/>
      <c r="H652" s="80"/>
    </row>
    <row r="653" spans="2:8" ht="15.75" customHeight="1" x14ac:dyDescent="0.15">
      <c r="B653" s="79"/>
      <c r="C653" s="80"/>
      <c r="D653" s="80"/>
      <c r="E653" s="80"/>
      <c r="F653" s="80"/>
      <c r="G653" s="80"/>
      <c r="H653" s="80"/>
    </row>
    <row r="654" spans="2:8" ht="15.75" customHeight="1" x14ac:dyDescent="0.15">
      <c r="B654" s="79"/>
      <c r="C654" s="80"/>
      <c r="D654" s="80"/>
      <c r="E654" s="80"/>
      <c r="F654" s="80"/>
      <c r="G654" s="80"/>
      <c r="H654" s="80"/>
    </row>
    <row r="655" spans="2:8" ht="15.75" customHeight="1" x14ac:dyDescent="0.15">
      <c r="B655" s="79"/>
      <c r="C655" s="80"/>
      <c r="D655" s="80"/>
      <c r="E655" s="80"/>
      <c r="F655" s="80"/>
      <c r="G655" s="80"/>
      <c r="H655" s="80"/>
    </row>
    <row r="656" spans="2:8" ht="15.75" customHeight="1" x14ac:dyDescent="0.15">
      <c r="B656" s="79"/>
      <c r="C656" s="80"/>
      <c r="D656" s="80"/>
      <c r="E656" s="80"/>
      <c r="F656" s="80"/>
      <c r="G656" s="80"/>
      <c r="H656" s="80"/>
    </row>
    <row r="657" spans="2:8" ht="15.75" customHeight="1" x14ac:dyDescent="0.15">
      <c r="B657" s="79"/>
      <c r="C657" s="80"/>
      <c r="D657" s="80"/>
      <c r="E657" s="80"/>
      <c r="F657" s="80"/>
      <c r="G657" s="80"/>
      <c r="H657" s="80"/>
    </row>
    <row r="658" spans="2:8" ht="15.75" customHeight="1" x14ac:dyDescent="0.15">
      <c r="B658" s="79"/>
      <c r="C658" s="80"/>
      <c r="D658" s="80"/>
      <c r="E658" s="80"/>
      <c r="F658" s="80"/>
      <c r="G658" s="80"/>
      <c r="H658" s="80"/>
    </row>
    <row r="659" spans="2:8" ht="15.75" customHeight="1" x14ac:dyDescent="0.15">
      <c r="B659" s="79"/>
      <c r="C659" s="80"/>
      <c r="D659" s="80"/>
      <c r="E659" s="80"/>
      <c r="F659" s="80"/>
      <c r="G659" s="80"/>
      <c r="H659" s="80"/>
    </row>
    <row r="660" spans="2:8" ht="15.75" customHeight="1" x14ac:dyDescent="0.15">
      <c r="B660" s="79"/>
      <c r="C660" s="80"/>
      <c r="D660" s="80"/>
      <c r="E660" s="80"/>
      <c r="F660" s="80"/>
      <c r="G660" s="80"/>
      <c r="H660" s="80"/>
    </row>
    <row r="661" spans="2:8" ht="15.75" customHeight="1" x14ac:dyDescent="0.15">
      <c r="B661" s="79"/>
      <c r="C661" s="80"/>
      <c r="D661" s="80"/>
      <c r="E661" s="80"/>
      <c r="F661" s="80"/>
      <c r="G661" s="80"/>
      <c r="H661" s="80"/>
    </row>
    <row r="662" spans="2:8" ht="15.75" customHeight="1" x14ac:dyDescent="0.15">
      <c r="B662" s="79"/>
      <c r="C662" s="80"/>
      <c r="D662" s="80"/>
      <c r="E662" s="80"/>
      <c r="F662" s="80"/>
      <c r="G662" s="80"/>
      <c r="H662" s="80"/>
    </row>
    <row r="663" spans="2:8" ht="15.75" customHeight="1" x14ac:dyDescent="0.15">
      <c r="B663" s="79"/>
      <c r="C663" s="80"/>
      <c r="D663" s="80"/>
      <c r="E663" s="80"/>
      <c r="F663" s="80"/>
      <c r="G663" s="80"/>
      <c r="H663" s="80"/>
    </row>
    <row r="664" spans="2:8" ht="15.75" customHeight="1" x14ac:dyDescent="0.15">
      <c r="B664" s="79"/>
      <c r="C664" s="80"/>
      <c r="D664" s="80"/>
      <c r="E664" s="80"/>
      <c r="F664" s="80"/>
      <c r="G664" s="80"/>
      <c r="H664" s="80"/>
    </row>
    <row r="665" spans="2:8" ht="15.75" customHeight="1" x14ac:dyDescent="0.15">
      <c r="B665" s="79"/>
      <c r="C665" s="80"/>
      <c r="D665" s="80"/>
      <c r="E665" s="80"/>
      <c r="F665" s="80"/>
      <c r="G665" s="80"/>
      <c r="H665" s="80"/>
    </row>
    <row r="666" spans="2:8" ht="15.75" customHeight="1" x14ac:dyDescent="0.15">
      <c r="B666" s="79"/>
      <c r="C666" s="80"/>
      <c r="D666" s="80"/>
      <c r="E666" s="80"/>
      <c r="F666" s="80"/>
      <c r="G666" s="80"/>
      <c r="H666" s="80"/>
    </row>
    <row r="667" spans="2:8" ht="15.75" customHeight="1" x14ac:dyDescent="0.15">
      <c r="B667" s="79"/>
      <c r="C667" s="80"/>
      <c r="D667" s="80"/>
      <c r="E667" s="80"/>
      <c r="F667" s="80"/>
      <c r="G667" s="80"/>
      <c r="H667" s="80"/>
    </row>
    <row r="668" spans="2:8" ht="15.75" customHeight="1" x14ac:dyDescent="0.15">
      <c r="B668" s="79"/>
      <c r="C668" s="80"/>
      <c r="D668" s="80"/>
      <c r="E668" s="80"/>
      <c r="F668" s="80"/>
      <c r="G668" s="80"/>
      <c r="H668" s="80"/>
    </row>
    <row r="669" spans="2:8" ht="15.75" customHeight="1" x14ac:dyDescent="0.15">
      <c r="B669" s="79"/>
      <c r="C669" s="80"/>
      <c r="D669" s="80"/>
      <c r="E669" s="80"/>
      <c r="F669" s="80"/>
      <c r="G669" s="80"/>
      <c r="H669" s="80"/>
    </row>
    <row r="670" spans="2:8" ht="15.75" customHeight="1" x14ac:dyDescent="0.15">
      <c r="B670" s="79"/>
      <c r="C670" s="80"/>
      <c r="D670" s="80"/>
      <c r="E670" s="80"/>
      <c r="F670" s="80"/>
      <c r="G670" s="80"/>
      <c r="H670" s="80"/>
    </row>
    <row r="671" spans="2:8" ht="15.75" customHeight="1" x14ac:dyDescent="0.15">
      <c r="B671" s="79"/>
      <c r="C671" s="80"/>
      <c r="D671" s="80"/>
      <c r="E671" s="80"/>
      <c r="F671" s="80"/>
      <c r="G671" s="80"/>
      <c r="H671" s="80"/>
    </row>
    <row r="672" spans="2:8" ht="15.75" customHeight="1" x14ac:dyDescent="0.15">
      <c r="B672" s="79"/>
      <c r="C672" s="80"/>
      <c r="D672" s="80"/>
      <c r="E672" s="80"/>
      <c r="F672" s="80"/>
      <c r="G672" s="80"/>
      <c r="H672" s="80"/>
    </row>
    <row r="673" spans="2:8" ht="15.75" customHeight="1" x14ac:dyDescent="0.15">
      <c r="B673" s="79"/>
      <c r="C673" s="80"/>
      <c r="D673" s="80"/>
      <c r="E673" s="80"/>
      <c r="F673" s="80"/>
      <c r="G673" s="80"/>
      <c r="H673" s="80"/>
    </row>
    <row r="674" spans="2:8" ht="15.75" customHeight="1" x14ac:dyDescent="0.15">
      <c r="B674" s="79"/>
      <c r="C674" s="80"/>
      <c r="D674" s="80"/>
      <c r="E674" s="80"/>
      <c r="F674" s="80"/>
      <c r="G674" s="80"/>
      <c r="H674" s="80"/>
    </row>
    <row r="675" spans="2:8" ht="15.75" customHeight="1" x14ac:dyDescent="0.15">
      <c r="B675" s="79"/>
      <c r="C675" s="80"/>
      <c r="D675" s="80"/>
      <c r="E675" s="80"/>
      <c r="F675" s="80"/>
      <c r="G675" s="80"/>
      <c r="H675" s="80"/>
    </row>
    <row r="676" spans="2:8" ht="15.75" customHeight="1" x14ac:dyDescent="0.15">
      <c r="B676" s="79"/>
      <c r="C676" s="80"/>
      <c r="D676" s="80"/>
      <c r="E676" s="80"/>
      <c r="F676" s="80"/>
      <c r="G676" s="80"/>
      <c r="H676" s="80"/>
    </row>
    <row r="677" spans="2:8" ht="15.75" customHeight="1" x14ac:dyDescent="0.15">
      <c r="B677" s="79"/>
      <c r="C677" s="80"/>
      <c r="D677" s="80"/>
      <c r="E677" s="80"/>
      <c r="F677" s="80"/>
      <c r="G677" s="80"/>
      <c r="H677" s="80"/>
    </row>
    <row r="678" spans="2:8" ht="15.75" customHeight="1" x14ac:dyDescent="0.15">
      <c r="B678" s="79"/>
      <c r="C678" s="80"/>
      <c r="D678" s="80"/>
      <c r="E678" s="80"/>
      <c r="F678" s="80"/>
      <c r="G678" s="80"/>
      <c r="H678" s="80"/>
    </row>
    <row r="679" spans="2:8" ht="15.75" customHeight="1" x14ac:dyDescent="0.15">
      <c r="B679" s="79"/>
      <c r="C679" s="80"/>
      <c r="D679" s="80"/>
      <c r="E679" s="80"/>
      <c r="F679" s="80"/>
      <c r="G679" s="80"/>
      <c r="H679" s="80"/>
    </row>
    <row r="680" spans="2:8" ht="15.75" customHeight="1" x14ac:dyDescent="0.15">
      <c r="B680" s="79"/>
      <c r="C680" s="80"/>
      <c r="D680" s="80"/>
      <c r="E680" s="80"/>
      <c r="F680" s="80"/>
      <c r="G680" s="80"/>
      <c r="H680" s="80"/>
    </row>
    <row r="681" spans="2:8" ht="15.75" customHeight="1" x14ac:dyDescent="0.15">
      <c r="B681" s="79"/>
      <c r="C681" s="80"/>
      <c r="D681" s="80"/>
      <c r="E681" s="80"/>
      <c r="F681" s="80"/>
      <c r="G681" s="80"/>
      <c r="H681" s="80"/>
    </row>
    <row r="682" spans="2:8" ht="15.75" customHeight="1" x14ac:dyDescent="0.15">
      <c r="B682" s="79"/>
      <c r="C682" s="80"/>
      <c r="D682" s="80"/>
      <c r="E682" s="80"/>
      <c r="F682" s="80"/>
      <c r="G682" s="80"/>
      <c r="H682" s="80"/>
    </row>
    <row r="683" spans="2:8" ht="15.75" customHeight="1" x14ac:dyDescent="0.15">
      <c r="B683" s="79"/>
      <c r="C683" s="80"/>
      <c r="D683" s="80"/>
      <c r="E683" s="80"/>
      <c r="F683" s="80"/>
      <c r="G683" s="80"/>
      <c r="H683" s="80"/>
    </row>
    <row r="684" spans="2:8" ht="15.75" customHeight="1" x14ac:dyDescent="0.15">
      <c r="B684" s="79"/>
      <c r="C684" s="80"/>
      <c r="D684" s="80"/>
      <c r="E684" s="80"/>
      <c r="F684" s="80"/>
      <c r="G684" s="80"/>
      <c r="H684" s="80"/>
    </row>
    <row r="685" spans="2:8" ht="15.75" customHeight="1" x14ac:dyDescent="0.15">
      <c r="B685" s="79"/>
      <c r="C685" s="80"/>
      <c r="D685" s="80"/>
      <c r="E685" s="80"/>
      <c r="F685" s="80"/>
      <c r="G685" s="80"/>
      <c r="H685" s="80"/>
    </row>
    <row r="686" spans="2:8" ht="15.75" customHeight="1" x14ac:dyDescent="0.15">
      <c r="B686" s="79"/>
      <c r="C686" s="80"/>
      <c r="D686" s="80"/>
      <c r="E686" s="80"/>
      <c r="F686" s="80"/>
      <c r="G686" s="80"/>
      <c r="H686" s="80"/>
    </row>
    <row r="687" spans="2:8" ht="15.75" customHeight="1" x14ac:dyDescent="0.15">
      <c r="B687" s="79"/>
      <c r="C687" s="80"/>
      <c r="D687" s="80"/>
      <c r="E687" s="80"/>
      <c r="F687" s="80"/>
      <c r="G687" s="80"/>
      <c r="H687" s="80"/>
    </row>
    <row r="688" spans="2:8" ht="15.75" customHeight="1" x14ac:dyDescent="0.15">
      <c r="B688" s="79"/>
      <c r="C688" s="80"/>
      <c r="D688" s="80"/>
      <c r="E688" s="80"/>
      <c r="F688" s="80"/>
      <c r="G688" s="80"/>
      <c r="H688" s="80"/>
    </row>
    <row r="689" spans="2:8" ht="15.75" customHeight="1" x14ac:dyDescent="0.15">
      <c r="B689" s="79"/>
      <c r="C689" s="80"/>
      <c r="D689" s="80"/>
      <c r="E689" s="80"/>
      <c r="F689" s="80"/>
      <c r="G689" s="80"/>
      <c r="H689" s="80"/>
    </row>
    <row r="690" spans="2:8" ht="15.75" customHeight="1" x14ac:dyDescent="0.15">
      <c r="B690" s="79"/>
      <c r="C690" s="80"/>
      <c r="D690" s="80"/>
      <c r="E690" s="80"/>
      <c r="F690" s="80"/>
      <c r="G690" s="80"/>
      <c r="H690" s="80"/>
    </row>
    <row r="691" spans="2:8" ht="15.75" customHeight="1" x14ac:dyDescent="0.15">
      <c r="B691" s="79"/>
      <c r="C691" s="80"/>
      <c r="D691" s="80"/>
      <c r="E691" s="80"/>
      <c r="F691" s="80"/>
      <c r="G691" s="80"/>
      <c r="H691" s="80"/>
    </row>
    <row r="692" spans="2:8" ht="15.75" customHeight="1" x14ac:dyDescent="0.15">
      <c r="B692" s="79"/>
      <c r="C692" s="80"/>
      <c r="D692" s="80"/>
      <c r="E692" s="80"/>
      <c r="F692" s="80"/>
      <c r="G692" s="80"/>
      <c r="H692" s="80"/>
    </row>
    <row r="693" spans="2:8" ht="15.75" customHeight="1" x14ac:dyDescent="0.15">
      <c r="B693" s="79"/>
      <c r="C693" s="80"/>
      <c r="D693" s="80"/>
      <c r="E693" s="80"/>
      <c r="F693" s="80"/>
      <c r="G693" s="80"/>
      <c r="H693" s="80"/>
    </row>
    <row r="694" spans="2:8" ht="15.75" customHeight="1" x14ac:dyDescent="0.15">
      <c r="B694" s="79"/>
      <c r="C694" s="80"/>
      <c r="D694" s="80"/>
      <c r="E694" s="80"/>
      <c r="F694" s="80"/>
      <c r="G694" s="80"/>
      <c r="H694" s="80"/>
    </row>
    <row r="695" spans="2:8" ht="15.75" customHeight="1" x14ac:dyDescent="0.15">
      <c r="B695" s="79"/>
      <c r="C695" s="80"/>
      <c r="D695" s="80"/>
      <c r="E695" s="80"/>
      <c r="F695" s="80"/>
      <c r="G695" s="80"/>
      <c r="H695" s="80"/>
    </row>
    <row r="696" spans="2:8" ht="15.75" customHeight="1" x14ac:dyDescent="0.15">
      <c r="B696" s="79"/>
      <c r="C696" s="80"/>
      <c r="D696" s="80"/>
      <c r="E696" s="80"/>
      <c r="F696" s="80"/>
      <c r="G696" s="80"/>
      <c r="H696" s="80"/>
    </row>
    <row r="697" spans="2:8" ht="15.75" customHeight="1" x14ac:dyDescent="0.15">
      <c r="B697" s="79"/>
      <c r="C697" s="80"/>
      <c r="D697" s="80"/>
      <c r="E697" s="80"/>
      <c r="F697" s="80"/>
      <c r="G697" s="80"/>
      <c r="H697" s="80"/>
    </row>
    <row r="698" spans="2:8" ht="15.75" customHeight="1" x14ac:dyDescent="0.15">
      <c r="B698" s="79"/>
      <c r="C698" s="80"/>
      <c r="D698" s="80"/>
      <c r="E698" s="80"/>
      <c r="F698" s="80"/>
      <c r="G698" s="80"/>
      <c r="H698" s="80"/>
    </row>
    <row r="699" spans="2:8" ht="15.75" customHeight="1" x14ac:dyDescent="0.15">
      <c r="B699" s="79"/>
      <c r="C699" s="80"/>
      <c r="D699" s="80"/>
      <c r="E699" s="80"/>
      <c r="F699" s="80"/>
      <c r="G699" s="80"/>
      <c r="H699" s="80"/>
    </row>
    <row r="700" spans="2:8" ht="15.75" customHeight="1" x14ac:dyDescent="0.15">
      <c r="B700" s="79"/>
      <c r="C700" s="80"/>
      <c r="D700" s="80"/>
      <c r="E700" s="80"/>
      <c r="F700" s="80"/>
      <c r="G700" s="80"/>
      <c r="H700" s="80"/>
    </row>
    <row r="701" spans="2:8" ht="15.75" customHeight="1" x14ac:dyDescent="0.15">
      <c r="B701" s="79"/>
      <c r="C701" s="80"/>
      <c r="D701" s="80"/>
      <c r="E701" s="80"/>
      <c r="F701" s="80"/>
      <c r="G701" s="80"/>
      <c r="H701" s="80"/>
    </row>
    <row r="702" spans="2:8" ht="15.75" customHeight="1" x14ac:dyDescent="0.15">
      <c r="B702" s="79"/>
      <c r="C702" s="80"/>
      <c r="D702" s="80"/>
      <c r="E702" s="80"/>
      <c r="F702" s="80"/>
      <c r="G702" s="80"/>
      <c r="H702" s="80"/>
    </row>
    <row r="703" spans="2:8" ht="15.75" customHeight="1" x14ac:dyDescent="0.15">
      <c r="B703" s="79"/>
      <c r="C703" s="80"/>
      <c r="D703" s="80"/>
      <c r="E703" s="80"/>
      <c r="F703" s="80"/>
      <c r="G703" s="80"/>
      <c r="H703" s="80"/>
    </row>
    <row r="704" spans="2:8" ht="15.75" customHeight="1" x14ac:dyDescent="0.15">
      <c r="B704" s="79"/>
      <c r="C704" s="80"/>
      <c r="D704" s="80"/>
      <c r="E704" s="80"/>
      <c r="F704" s="80"/>
      <c r="G704" s="80"/>
      <c r="H704" s="80"/>
    </row>
    <row r="705" spans="2:8" ht="15.75" customHeight="1" x14ac:dyDescent="0.15">
      <c r="B705" s="79"/>
      <c r="C705" s="80"/>
      <c r="D705" s="80"/>
      <c r="E705" s="80"/>
      <c r="F705" s="80"/>
      <c r="G705" s="80"/>
      <c r="H705" s="80"/>
    </row>
    <row r="706" spans="2:8" ht="15.75" customHeight="1" x14ac:dyDescent="0.15">
      <c r="B706" s="79"/>
      <c r="C706" s="80"/>
      <c r="D706" s="80"/>
      <c r="E706" s="80"/>
      <c r="F706" s="80"/>
      <c r="G706" s="80"/>
      <c r="H706" s="80"/>
    </row>
    <row r="707" spans="2:8" ht="15.75" customHeight="1" x14ac:dyDescent="0.15">
      <c r="B707" s="79"/>
      <c r="C707" s="80"/>
      <c r="D707" s="80"/>
      <c r="E707" s="80"/>
      <c r="F707" s="80"/>
      <c r="G707" s="80"/>
      <c r="H707" s="80"/>
    </row>
    <row r="708" spans="2:8" ht="15.75" customHeight="1" x14ac:dyDescent="0.15">
      <c r="B708" s="79"/>
      <c r="C708" s="80"/>
      <c r="D708" s="80"/>
      <c r="E708" s="80"/>
      <c r="F708" s="80"/>
      <c r="G708" s="80"/>
      <c r="H708" s="80"/>
    </row>
    <row r="709" spans="2:8" ht="15.75" customHeight="1" x14ac:dyDescent="0.15">
      <c r="B709" s="79"/>
      <c r="C709" s="80"/>
      <c r="D709" s="80"/>
      <c r="E709" s="80"/>
      <c r="F709" s="80"/>
      <c r="G709" s="80"/>
      <c r="H709" s="80"/>
    </row>
    <row r="710" spans="2:8" ht="15.75" customHeight="1" x14ac:dyDescent="0.15">
      <c r="B710" s="79"/>
      <c r="C710" s="80"/>
      <c r="D710" s="80"/>
      <c r="E710" s="80"/>
      <c r="F710" s="80"/>
      <c r="G710" s="80"/>
      <c r="H710" s="80"/>
    </row>
    <row r="711" spans="2:8" ht="15.75" customHeight="1" x14ac:dyDescent="0.15">
      <c r="B711" s="79"/>
      <c r="C711" s="80"/>
      <c r="D711" s="80"/>
      <c r="E711" s="80"/>
      <c r="F711" s="80"/>
      <c r="G711" s="80"/>
      <c r="H711" s="80"/>
    </row>
    <row r="712" spans="2:8" ht="15.75" customHeight="1" x14ac:dyDescent="0.15">
      <c r="B712" s="79"/>
      <c r="C712" s="80"/>
      <c r="D712" s="80"/>
      <c r="E712" s="80"/>
      <c r="F712" s="80"/>
      <c r="G712" s="80"/>
      <c r="H712" s="80"/>
    </row>
    <row r="713" spans="2:8" ht="15.75" customHeight="1" x14ac:dyDescent="0.15">
      <c r="B713" s="79"/>
      <c r="C713" s="80"/>
      <c r="D713" s="80"/>
      <c r="E713" s="80"/>
      <c r="F713" s="80"/>
      <c r="G713" s="80"/>
      <c r="H713" s="80"/>
    </row>
    <row r="714" spans="2:8" ht="15.75" customHeight="1" x14ac:dyDescent="0.15">
      <c r="B714" s="79"/>
      <c r="C714" s="80"/>
      <c r="D714" s="80"/>
      <c r="E714" s="80"/>
      <c r="F714" s="80"/>
      <c r="G714" s="80"/>
      <c r="H714" s="80"/>
    </row>
    <row r="715" spans="2:8" ht="15.75" customHeight="1" x14ac:dyDescent="0.15">
      <c r="B715" s="79"/>
      <c r="C715" s="80"/>
      <c r="D715" s="80"/>
      <c r="E715" s="80"/>
      <c r="F715" s="80"/>
      <c r="G715" s="80"/>
      <c r="H715" s="80"/>
    </row>
    <row r="716" spans="2:8" ht="15.75" customHeight="1" x14ac:dyDescent="0.15">
      <c r="B716" s="79"/>
      <c r="C716" s="80"/>
      <c r="D716" s="80"/>
      <c r="E716" s="80"/>
      <c r="F716" s="80"/>
      <c r="G716" s="80"/>
      <c r="H716" s="80"/>
    </row>
    <row r="717" spans="2:8" ht="15.75" customHeight="1" x14ac:dyDescent="0.15">
      <c r="B717" s="79"/>
      <c r="C717" s="80"/>
      <c r="D717" s="80"/>
      <c r="E717" s="80"/>
      <c r="F717" s="80"/>
      <c r="G717" s="80"/>
      <c r="H717" s="80"/>
    </row>
    <row r="718" spans="2:8" ht="15.75" customHeight="1" x14ac:dyDescent="0.15">
      <c r="B718" s="79"/>
      <c r="C718" s="80"/>
      <c r="D718" s="80"/>
      <c r="E718" s="80"/>
      <c r="F718" s="80"/>
      <c r="G718" s="80"/>
      <c r="H718" s="80"/>
    </row>
    <row r="719" spans="2:8" ht="15.75" customHeight="1" x14ac:dyDescent="0.15">
      <c r="B719" s="79"/>
      <c r="C719" s="80"/>
      <c r="D719" s="80"/>
      <c r="E719" s="80"/>
      <c r="F719" s="80"/>
      <c r="G719" s="80"/>
      <c r="H719" s="80"/>
    </row>
    <row r="720" spans="2:8" ht="15.75" customHeight="1" x14ac:dyDescent="0.15">
      <c r="B720" s="79"/>
      <c r="C720" s="80"/>
      <c r="D720" s="80"/>
      <c r="E720" s="80"/>
      <c r="F720" s="80"/>
      <c r="G720" s="80"/>
      <c r="H720" s="80"/>
    </row>
    <row r="721" spans="2:8" ht="15.75" customHeight="1" x14ac:dyDescent="0.15">
      <c r="B721" s="79"/>
      <c r="C721" s="80"/>
      <c r="D721" s="80"/>
      <c r="E721" s="80"/>
      <c r="F721" s="80"/>
      <c r="G721" s="80"/>
      <c r="H721" s="80"/>
    </row>
    <row r="722" spans="2:8" ht="15.75" customHeight="1" x14ac:dyDescent="0.15">
      <c r="B722" s="79"/>
      <c r="C722" s="80"/>
      <c r="D722" s="80"/>
      <c r="E722" s="80"/>
      <c r="F722" s="80"/>
      <c r="G722" s="80"/>
      <c r="H722" s="80"/>
    </row>
    <row r="723" spans="2:8" ht="15.75" customHeight="1" x14ac:dyDescent="0.15">
      <c r="B723" s="79"/>
      <c r="C723" s="80"/>
      <c r="D723" s="80"/>
      <c r="E723" s="80"/>
      <c r="F723" s="80"/>
      <c r="G723" s="80"/>
      <c r="H723" s="80"/>
    </row>
    <row r="724" spans="2:8" ht="15.75" customHeight="1" x14ac:dyDescent="0.15">
      <c r="B724" s="79"/>
      <c r="C724" s="80"/>
      <c r="D724" s="80"/>
      <c r="E724" s="80"/>
      <c r="F724" s="80"/>
      <c r="G724" s="80"/>
      <c r="H724" s="80"/>
    </row>
    <row r="725" spans="2:8" ht="15.75" customHeight="1" x14ac:dyDescent="0.15">
      <c r="B725" s="79"/>
      <c r="C725" s="80"/>
      <c r="D725" s="80"/>
      <c r="E725" s="80"/>
      <c r="F725" s="80"/>
      <c r="G725" s="80"/>
      <c r="H725" s="80"/>
    </row>
    <row r="726" spans="2:8" ht="15.75" customHeight="1" x14ac:dyDescent="0.15">
      <c r="B726" s="79"/>
      <c r="C726" s="80"/>
      <c r="D726" s="80"/>
      <c r="E726" s="80"/>
      <c r="F726" s="80"/>
      <c r="G726" s="80"/>
      <c r="H726" s="80"/>
    </row>
    <row r="727" spans="2:8" ht="15.75" customHeight="1" x14ac:dyDescent="0.15">
      <c r="B727" s="79"/>
      <c r="C727" s="80"/>
      <c r="D727" s="80"/>
      <c r="E727" s="80"/>
      <c r="F727" s="80"/>
      <c r="G727" s="80"/>
      <c r="H727" s="80"/>
    </row>
    <row r="728" spans="2:8" ht="15.75" customHeight="1" x14ac:dyDescent="0.15">
      <c r="B728" s="79"/>
      <c r="C728" s="80"/>
      <c r="D728" s="80"/>
      <c r="E728" s="80"/>
      <c r="F728" s="80"/>
      <c r="G728" s="80"/>
      <c r="H728" s="80"/>
    </row>
    <row r="729" spans="2:8" ht="15.75" customHeight="1" x14ac:dyDescent="0.15">
      <c r="B729" s="79"/>
      <c r="C729" s="80"/>
      <c r="D729" s="80"/>
      <c r="E729" s="80"/>
      <c r="F729" s="80"/>
      <c r="G729" s="80"/>
      <c r="H729" s="80"/>
    </row>
    <row r="730" spans="2:8" ht="15.75" customHeight="1" x14ac:dyDescent="0.15">
      <c r="B730" s="79"/>
      <c r="C730" s="80"/>
      <c r="D730" s="80"/>
      <c r="E730" s="80"/>
      <c r="F730" s="80"/>
      <c r="G730" s="80"/>
      <c r="H730" s="80"/>
    </row>
    <row r="731" spans="2:8" ht="15.75" customHeight="1" x14ac:dyDescent="0.15">
      <c r="B731" s="79"/>
      <c r="C731" s="80"/>
      <c r="D731" s="80"/>
      <c r="E731" s="80"/>
      <c r="F731" s="80"/>
      <c r="G731" s="80"/>
      <c r="H731" s="80"/>
    </row>
    <row r="732" spans="2:8" ht="15.75" customHeight="1" x14ac:dyDescent="0.15">
      <c r="B732" s="79"/>
      <c r="C732" s="80"/>
      <c r="D732" s="80"/>
      <c r="E732" s="80"/>
      <c r="F732" s="80"/>
      <c r="G732" s="80"/>
      <c r="H732" s="80"/>
    </row>
    <row r="733" spans="2:8" ht="15.75" customHeight="1" x14ac:dyDescent="0.15">
      <c r="B733" s="79"/>
      <c r="C733" s="80"/>
      <c r="D733" s="80"/>
      <c r="E733" s="80"/>
      <c r="F733" s="80"/>
      <c r="G733" s="80"/>
      <c r="H733" s="80"/>
    </row>
    <row r="734" spans="2:8" ht="15.75" customHeight="1" x14ac:dyDescent="0.15">
      <c r="B734" s="79"/>
      <c r="C734" s="80"/>
      <c r="D734" s="80"/>
      <c r="E734" s="80"/>
      <c r="F734" s="80"/>
      <c r="G734" s="80"/>
      <c r="H734" s="80"/>
    </row>
    <row r="735" spans="2:8" ht="15.75" customHeight="1" x14ac:dyDescent="0.15">
      <c r="B735" s="79"/>
      <c r="C735" s="80"/>
      <c r="D735" s="80"/>
      <c r="E735" s="80"/>
      <c r="F735" s="80"/>
      <c r="G735" s="80"/>
      <c r="H735" s="80"/>
    </row>
    <row r="736" spans="2:8" ht="15.75" customHeight="1" x14ac:dyDescent="0.15">
      <c r="B736" s="79"/>
      <c r="C736" s="80"/>
      <c r="D736" s="80"/>
      <c r="E736" s="80"/>
      <c r="F736" s="80"/>
      <c r="G736" s="80"/>
      <c r="H736" s="80"/>
    </row>
    <row r="737" spans="2:8" ht="15.75" customHeight="1" x14ac:dyDescent="0.15">
      <c r="B737" s="79"/>
      <c r="C737" s="80"/>
      <c r="D737" s="80"/>
      <c r="E737" s="80"/>
      <c r="F737" s="80"/>
      <c r="G737" s="80"/>
      <c r="H737" s="80"/>
    </row>
    <row r="738" spans="2:8" ht="15.75" customHeight="1" x14ac:dyDescent="0.15">
      <c r="B738" s="79"/>
      <c r="C738" s="80"/>
      <c r="D738" s="80"/>
      <c r="E738" s="80"/>
      <c r="F738" s="80"/>
      <c r="G738" s="80"/>
      <c r="H738" s="80"/>
    </row>
    <row r="739" spans="2:8" ht="15.75" customHeight="1" x14ac:dyDescent="0.15">
      <c r="B739" s="79"/>
      <c r="C739" s="80"/>
      <c r="D739" s="80"/>
      <c r="E739" s="80"/>
      <c r="F739" s="80"/>
      <c r="G739" s="80"/>
      <c r="H739" s="80"/>
    </row>
    <row r="740" spans="2:8" ht="15.75" customHeight="1" x14ac:dyDescent="0.15">
      <c r="B740" s="79"/>
      <c r="C740" s="80"/>
      <c r="D740" s="80"/>
      <c r="E740" s="80"/>
      <c r="F740" s="80"/>
      <c r="G740" s="80"/>
      <c r="H740" s="80"/>
    </row>
    <row r="741" spans="2:8" ht="15.75" customHeight="1" x14ac:dyDescent="0.15">
      <c r="B741" s="79"/>
      <c r="C741" s="80"/>
      <c r="D741" s="80"/>
      <c r="E741" s="80"/>
      <c r="F741" s="80"/>
      <c r="G741" s="80"/>
      <c r="H741" s="80"/>
    </row>
    <row r="742" spans="2:8" ht="15.75" customHeight="1" x14ac:dyDescent="0.15">
      <c r="B742" s="79"/>
      <c r="C742" s="80"/>
      <c r="D742" s="80"/>
      <c r="E742" s="80"/>
      <c r="F742" s="80"/>
      <c r="G742" s="80"/>
      <c r="H742" s="80"/>
    </row>
    <row r="743" spans="2:8" ht="15.75" customHeight="1" x14ac:dyDescent="0.15">
      <c r="B743" s="79"/>
      <c r="C743" s="80"/>
      <c r="D743" s="80"/>
      <c r="E743" s="80"/>
      <c r="F743" s="80"/>
      <c r="G743" s="80"/>
      <c r="H743" s="80"/>
    </row>
    <row r="744" spans="2:8" ht="15.75" customHeight="1" x14ac:dyDescent="0.15">
      <c r="B744" s="79"/>
      <c r="C744" s="80"/>
      <c r="D744" s="80"/>
      <c r="E744" s="80"/>
      <c r="F744" s="80"/>
      <c r="G744" s="80"/>
      <c r="H744" s="80"/>
    </row>
    <row r="745" spans="2:8" ht="15.75" customHeight="1" x14ac:dyDescent="0.15">
      <c r="B745" s="79"/>
      <c r="C745" s="80"/>
      <c r="D745" s="80"/>
      <c r="E745" s="80"/>
      <c r="F745" s="80"/>
      <c r="G745" s="80"/>
      <c r="H745" s="80"/>
    </row>
    <row r="746" spans="2:8" ht="15.75" customHeight="1" x14ac:dyDescent="0.15">
      <c r="B746" s="79"/>
      <c r="C746" s="80"/>
      <c r="D746" s="80"/>
      <c r="E746" s="80"/>
      <c r="F746" s="80"/>
      <c r="G746" s="80"/>
      <c r="H746" s="80"/>
    </row>
    <row r="747" spans="2:8" ht="15.75" customHeight="1" x14ac:dyDescent="0.15">
      <c r="B747" s="79"/>
      <c r="C747" s="80"/>
      <c r="D747" s="80"/>
      <c r="E747" s="80"/>
      <c r="F747" s="80"/>
      <c r="G747" s="80"/>
      <c r="H747" s="80"/>
    </row>
    <row r="748" spans="2:8" ht="15.75" customHeight="1" x14ac:dyDescent="0.15">
      <c r="B748" s="79"/>
      <c r="C748" s="80"/>
      <c r="D748" s="80"/>
      <c r="E748" s="80"/>
      <c r="F748" s="80"/>
      <c r="G748" s="80"/>
      <c r="H748" s="80"/>
    </row>
    <row r="749" spans="2:8" ht="15.75" customHeight="1" x14ac:dyDescent="0.15">
      <c r="B749" s="79"/>
      <c r="C749" s="80"/>
      <c r="D749" s="80"/>
      <c r="E749" s="80"/>
      <c r="F749" s="80"/>
      <c r="G749" s="80"/>
      <c r="H749" s="80"/>
    </row>
    <row r="750" spans="2:8" ht="15.75" customHeight="1" x14ac:dyDescent="0.15">
      <c r="B750" s="79"/>
      <c r="C750" s="80"/>
      <c r="D750" s="80"/>
      <c r="E750" s="80"/>
      <c r="F750" s="80"/>
      <c r="G750" s="80"/>
      <c r="H750" s="80"/>
    </row>
    <row r="751" spans="2:8" ht="15.75" customHeight="1" x14ac:dyDescent="0.15">
      <c r="B751" s="79"/>
      <c r="C751" s="80"/>
      <c r="D751" s="80"/>
      <c r="E751" s="80"/>
      <c r="F751" s="80"/>
      <c r="G751" s="80"/>
      <c r="H751" s="80"/>
    </row>
    <row r="752" spans="2:8" ht="15.75" customHeight="1" x14ac:dyDescent="0.15">
      <c r="B752" s="79"/>
      <c r="C752" s="80"/>
      <c r="D752" s="80"/>
      <c r="E752" s="80"/>
      <c r="F752" s="80"/>
      <c r="G752" s="80"/>
      <c r="H752" s="80"/>
    </row>
    <row r="753" spans="2:8" ht="15.75" customHeight="1" x14ac:dyDescent="0.15">
      <c r="B753" s="79"/>
      <c r="C753" s="80"/>
      <c r="D753" s="80"/>
      <c r="E753" s="80"/>
      <c r="F753" s="80"/>
      <c r="G753" s="80"/>
      <c r="H753" s="80"/>
    </row>
    <row r="754" spans="2:8" ht="15.75" customHeight="1" x14ac:dyDescent="0.15">
      <c r="B754" s="79"/>
      <c r="C754" s="80"/>
      <c r="D754" s="80"/>
      <c r="E754" s="80"/>
      <c r="F754" s="80"/>
      <c r="G754" s="80"/>
      <c r="H754" s="80"/>
    </row>
    <row r="755" spans="2:8" ht="15.75" customHeight="1" x14ac:dyDescent="0.15">
      <c r="B755" s="79"/>
      <c r="C755" s="80"/>
      <c r="D755" s="80"/>
      <c r="E755" s="80"/>
      <c r="F755" s="80"/>
      <c r="G755" s="80"/>
      <c r="H755" s="80"/>
    </row>
    <row r="756" spans="2:8" ht="15.75" customHeight="1" x14ac:dyDescent="0.15">
      <c r="B756" s="79"/>
      <c r="C756" s="80"/>
      <c r="D756" s="80"/>
      <c r="E756" s="80"/>
      <c r="F756" s="80"/>
      <c r="G756" s="80"/>
      <c r="H756" s="80"/>
    </row>
    <row r="757" spans="2:8" ht="15.75" customHeight="1" x14ac:dyDescent="0.15">
      <c r="B757" s="79"/>
      <c r="C757" s="80"/>
      <c r="D757" s="80"/>
      <c r="E757" s="80"/>
      <c r="F757" s="80"/>
      <c r="G757" s="80"/>
      <c r="H757" s="80"/>
    </row>
    <row r="758" spans="2:8" ht="15.75" customHeight="1" x14ac:dyDescent="0.15">
      <c r="B758" s="79"/>
      <c r="C758" s="80"/>
      <c r="D758" s="80"/>
      <c r="E758" s="80"/>
      <c r="F758" s="80"/>
      <c r="G758" s="80"/>
      <c r="H758" s="80"/>
    </row>
    <row r="759" spans="2:8" ht="15.75" customHeight="1" x14ac:dyDescent="0.15">
      <c r="B759" s="79"/>
      <c r="C759" s="80"/>
      <c r="D759" s="80"/>
      <c r="E759" s="80"/>
      <c r="F759" s="80"/>
      <c r="G759" s="80"/>
      <c r="H759" s="80"/>
    </row>
    <row r="760" spans="2:8" ht="15.75" customHeight="1" x14ac:dyDescent="0.15">
      <c r="B760" s="79"/>
      <c r="C760" s="80"/>
      <c r="D760" s="80"/>
      <c r="E760" s="80"/>
      <c r="F760" s="80"/>
      <c r="G760" s="80"/>
      <c r="H760" s="80"/>
    </row>
    <row r="761" spans="2:8" ht="15.75" customHeight="1" x14ac:dyDescent="0.15">
      <c r="B761" s="79"/>
      <c r="C761" s="80"/>
      <c r="D761" s="80"/>
      <c r="E761" s="80"/>
      <c r="F761" s="80"/>
      <c r="G761" s="80"/>
      <c r="H761" s="80"/>
    </row>
    <row r="762" spans="2:8" ht="15.75" customHeight="1" x14ac:dyDescent="0.15">
      <c r="B762" s="79"/>
      <c r="C762" s="80"/>
      <c r="D762" s="80"/>
      <c r="E762" s="80"/>
      <c r="F762" s="80"/>
      <c r="G762" s="80"/>
      <c r="H762" s="80"/>
    </row>
    <row r="763" spans="2:8" ht="15.75" customHeight="1" x14ac:dyDescent="0.15">
      <c r="B763" s="79"/>
      <c r="C763" s="80"/>
      <c r="D763" s="80"/>
      <c r="E763" s="80"/>
      <c r="F763" s="80"/>
      <c r="G763" s="80"/>
      <c r="H763" s="80"/>
    </row>
    <row r="764" spans="2:8" ht="15.75" customHeight="1" x14ac:dyDescent="0.15">
      <c r="B764" s="79"/>
      <c r="C764" s="80"/>
      <c r="D764" s="80"/>
      <c r="E764" s="80"/>
      <c r="F764" s="80"/>
      <c r="G764" s="80"/>
      <c r="H764" s="80"/>
    </row>
    <row r="765" spans="2:8" ht="15.75" customHeight="1" x14ac:dyDescent="0.15">
      <c r="B765" s="79"/>
      <c r="C765" s="80"/>
      <c r="D765" s="80"/>
      <c r="E765" s="80"/>
      <c r="F765" s="80"/>
      <c r="G765" s="80"/>
      <c r="H765" s="80"/>
    </row>
    <row r="766" spans="2:8" ht="15.75" customHeight="1" x14ac:dyDescent="0.15">
      <c r="B766" s="79"/>
      <c r="C766" s="80"/>
      <c r="D766" s="80"/>
      <c r="E766" s="80"/>
      <c r="F766" s="80"/>
      <c r="G766" s="80"/>
      <c r="H766" s="80"/>
    </row>
    <row r="767" spans="2:8" ht="15.75" customHeight="1" x14ac:dyDescent="0.15">
      <c r="B767" s="79"/>
      <c r="C767" s="80"/>
      <c r="D767" s="80"/>
      <c r="E767" s="80"/>
      <c r="F767" s="80"/>
      <c r="G767" s="80"/>
      <c r="H767" s="80"/>
    </row>
    <row r="768" spans="2:8" ht="15.75" customHeight="1" x14ac:dyDescent="0.15">
      <c r="B768" s="79"/>
      <c r="C768" s="80"/>
      <c r="D768" s="80"/>
      <c r="E768" s="80"/>
      <c r="F768" s="80"/>
      <c r="G768" s="80"/>
      <c r="H768" s="80"/>
    </row>
    <row r="769" spans="2:8" ht="15.75" customHeight="1" x14ac:dyDescent="0.15">
      <c r="B769" s="79"/>
      <c r="C769" s="80"/>
      <c r="D769" s="80"/>
      <c r="E769" s="80"/>
      <c r="F769" s="80"/>
      <c r="G769" s="80"/>
      <c r="H769" s="80"/>
    </row>
    <row r="770" spans="2:8" ht="15.75" customHeight="1" x14ac:dyDescent="0.15">
      <c r="B770" s="79"/>
      <c r="C770" s="80"/>
      <c r="D770" s="80"/>
      <c r="E770" s="80"/>
      <c r="F770" s="80"/>
      <c r="G770" s="80"/>
      <c r="H770" s="80"/>
    </row>
    <row r="771" spans="2:8" ht="15.75" customHeight="1" x14ac:dyDescent="0.15">
      <c r="B771" s="79"/>
      <c r="C771" s="80"/>
      <c r="D771" s="80"/>
      <c r="E771" s="80"/>
      <c r="F771" s="80"/>
      <c r="G771" s="80"/>
      <c r="H771" s="80"/>
    </row>
    <row r="772" spans="2:8" ht="15.75" customHeight="1" x14ac:dyDescent="0.15">
      <c r="B772" s="79"/>
      <c r="C772" s="80"/>
      <c r="D772" s="80"/>
      <c r="E772" s="80"/>
      <c r="F772" s="80"/>
      <c r="G772" s="80"/>
      <c r="H772" s="80"/>
    </row>
    <row r="773" spans="2:8" ht="15.75" customHeight="1" x14ac:dyDescent="0.15">
      <c r="B773" s="79"/>
      <c r="C773" s="80"/>
      <c r="D773" s="80"/>
      <c r="E773" s="80"/>
      <c r="F773" s="80"/>
      <c r="G773" s="80"/>
      <c r="H773" s="80"/>
    </row>
    <row r="774" spans="2:8" ht="15.75" customHeight="1" x14ac:dyDescent="0.15">
      <c r="B774" s="79"/>
      <c r="C774" s="80"/>
      <c r="D774" s="80"/>
      <c r="E774" s="80"/>
      <c r="F774" s="80"/>
      <c r="G774" s="80"/>
      <c r="H774" s="80"/>
    </row>
    <row r="775" spans="2:8" ht="15.75" customHeight="1" x14ac:dyDescent="0.15">
      <c r="B775" s="79"/>
      <c r="C775" s="80"/>
      <c r="D775" s="80"/>
      <c r="E775" s="80"/>
      <c r="F775" s="80"/>
      <c r="G775" s="80"/>
      <c r="H775" s="80"/>
    </row>
    <row r="776" spans="2:8" ht="15.75" customHeight="1" x14ac:dyDescent="0.15">
      <c r="B776" s="79"/>
      <c r="C776" s="80"/>
      <c r="D776" s="80"/>
      <c r="E776" s="80"/>
      <c r="F776" s="80"/>
      <c r="G776" s="80"/>
      <c r="H776" s="80"/>
    </row>
    <row r="777" spans="2:8" ht="15.75" customHeight="1" x14ac:dyDescent="0.15">
      <c r="B777" s="79"/>
      <c r="C777" s="80"/>
      <c r="D777" s="80"/>
      <c r="E777" s="80"/>
      <c r="F777" s="80"/>
      <c r="G777" s="80"/>
      <c r="H777" s="80"/>
    </row>
    <row r="778" spans="2:8" ht="15.75" customHeight="1" x14ac:dyDescent="0.15">
      <c r="B778" s="79"/>
      <c r="C778" s="80"/>
      <c r="D778" s="80"/>
      <c r="E778" s="80"/>
      <c r="F778" s="80"/>
      <c r="G778" s="80"/>
      <c r="H778" s="80"/>
    </row>
    <row r="779" spans="2:8" ht="15.75" customHeight="1" x14ac:dyDescent="0.15">
      <c r="B779" s="79"/>
      <c r="C779" s="80"/>
      <c r="D779" s="80"/>
      <c r="E779" s="80"/>
      <c r="F779" s="80"/>
      <c r="G779" s="80"/>
      <c r="H779" s="80"/>
    </row>
    <row r="780" spans="2:8" ht="15.75" customHeight="1" x14ac:dyDescent="0.15">
      <c r="B780" s="79"/>
      <c r="C780" s="80"/>
      <c r="D780" s="80"/>
      <c r="E780" s="80"/>
      <c r="F780" s="80"/>
      <c r="G780" s="80"/>
      <c r="H780" s="80"/>
    </row>
    <row r="781" spans="2:8" ht="15.75" customHeight="1" x14ac:dyDescent="0.15">
      <c r="B781" s="79"/>
      <c r="C781" s="80"/>
      <c r="D781" s="80"/>
      <c r="E781" s="80"/>
      <c r="F781" s="80"/>
      <c r="G781" s="80"/>
      <c r="H781" s="80"/>
    </row>
    <row r="782" spans="2:8" ht="15.75" customHeight="1" x14ac:dyDescent="0.15">
      <c r="B782" s="79"/>
      <c r="C782" s="80"/>
      <c r="D782" s="80"/>
      <c r="E782" s="80"/>
      <c r="F782" s="80"/>
      <c r="G782" s="80"/>
      <c r="H782" s="80"/>
    </row>
    <row r="783" spans="2:8" ht="15.75" customHeight="1" x14ac:dyDescent="0.15">
      <c r="B783" s="79"/>
      <c r="C783" s="80"/>
      <c r="D783" s="80"/>
      <c r="E783" s="80"/>
      <c r="F783" s="80"/>
      <c r="G783" s="80"/>
      <c r="H783" s="80"/>
    </row>
    <row r="784" spans="2:8" ht="15.75" customHeight="1" x14ac:dyDescent="0.15">
      <c r="B784" s="79"/>
      <c r="C784" s="80"/>
      <c r="D784" s="80"/>
      <c r="E784" s="80"/>
      <c r="F784" s="80"/>
      <c r="G784" s="80"/>
      <c r="H784" s="80"/>
    </row>
    <row r="785" spans="2:8" ht="15.75" customHeight="1" x14ac:dyDescent="0.15">
      <c r="B785" s="79"/>
      <c r="C785" s="80"/>
      <c r="D785" s="80"/>
      <c r="E785" s="80"/>
      <c r="F785" s="80"/>
      <c r="G785" s="80"/>
      <c r="H785" s="80"/>
    </row>
    <row r="786" spans="2:8" ht="15.75" customHeight="1" x14ac:dyDescent="0.15">
      <c r="B786" s="79"/>
      <c r="C786" s="80"/>
      <c r="D786" s="80"/>
      <c r="E786" s="80"/>
      <c r="F786" s="80"/>
      <c r="G786" s="80"/>
      <c r="H786" s="80"/>
    </row>
    <row r="787" spans="2:8" ht="15.75" customHeight="1" x14ac:dyDescent="0.15">
      <c r="B787" s="79"/>
      <c r="C787" s="80"/>
      <c r="D787" s="80"/>
      <c r="E787" s="80"/>
      <c r="F787" s="80"/>
      <c r="G787" s="80"/>
      <c r="H787" s="80"/>
    </row>
    <row r="788" spans="2:8" ht="15.75" customHeight="1" x14ac:dyDescent="0.15">
      <c r="B788" s="79"/>
      <c r="C788" s="80"/>
      <c r="D788" s="80"/>
      <c r="E788" s="80"/>
      <c r="F788" s="80"/>
      <c r="G788" s="80"/>
      <c r="H788" s="80"/>
    </row>
    <row r="789" spans="2:8" ht="15.75" customHeight="1" x14ac:dyDescent="0.15">
      <c r="B789" s="79"/>
      <c r="C789" s="80"/>
      <c r="D789" s="80"/>
      <c r="E789" s="80"/>
      <c r="F789" s="80"/>
      <c r="G789" s="80"/>
      <c r="H789" s="80"/>
    </row>
    <row r="790" spans="2:8" ht="15.75" customHeight="1" x14ac:dyDescent="0.15">
      <c r="B790" s="79"/>
      <c r="C790" s="80"/>
      <c r="D790" s="80"/>
      <c r="E790" s="80"/>
      <c r="F790" s="80"/>
      <c r="G790" s="80"/>
      <c r="H790" s="80"/>
    </row>
    <row r="791" spans="2:8" ht="15.75" customHeight="1" x14ac:dyDescent="0.15">
      <c r="B791" s="79"/>
      <c r="C791" s="80"/>
      <c r="D791" s="80"/>
      <c r="E791" s="80"/>
      <c r="F791" s="80"/>
      <c r="G791" s="80"/>
      <c r="H791" s="80"/>
    </row>
    <row r="792" spans="2:8" ht="15.75" customHeight="1" x14ac:dyDescent="0.15">
      <c r="B792" s="79"/>
      <c r="C792" s="80"/>
      <c r="D792" s="80"/>
      <c r="E792" s="80"/>
      <c r="F792" s="80"/>
      <c r="G792" s="80"/>
      <c r="H792" s="80"/>
    </row>
    <row r="793" spans="2:8" ht="15.75" customHeight="1" x14ac:dyDescent="0.15">
      <c r="B793" s="79"/>
      <c r="C793" s="80"/>
      <c r="D793" s="80"/>
      <c r="E793" s="80"/>
      <c r="F793" s="80"/>
      <c r="G793" s="80"/>
      <c r="H793" s="80"/>
    </row>
    <row r="794" spans="2:8" ht="15.75" customHeight="1" x14ac:dyDescent="0.15">
      <c r="B794" s="79"/>
      <c r="C794" s="80"/>
      <c r="D794" s="80"/>
      <c r="E794" s="80"/>
      <c r="F794" s="80"/>
      <c r="G794" s="80"/>
      <c r="H794" s="80"/>
    </row>
    <row r="795" spans="2:8" ht="15.75" customHeight="1" x14ac:dyDescent="0.15">
      <c r="B795" s="79"/>
      <c r="C795" s="80"/>
      <c r="D795" s="80"/>
      <c r="E795" s="80"/>
      <c r="F795" s="80"/>
      <c r="G795" s="80"/>
      <c r="H795" s="80"/>
    </row>
    <row r="796" spans="2:8" ht="15.75" customHeight="1" x14ac:dyDescent="0.15">
      <c r="B796" s="79"/>
      <c r="C796" s="80"/>
      <c r="D796" s="80"/>
      <c r="E796" s="80"/>
      <c r="F796" s="80"/>
      <c r="G796" s="80"/>
      <c r="H796" s="80"/>
    </row>
    <row r="797" spans="2:8" ht="15.75" customHeight="1" x14ac:dyDescent="0.15">
      <c r="B797" s="79"/>
      <c r="C797" s="80"/>
      <c r="D797" s="80"/>
      <c r="E797" s="80"/>
      <c r="F797" s="80"/>
      <c r="G797" s="80"/>
      <c r="H797" s="80"/>
    </row>
    <row r="798" spans="2:8" ht="15.75" customHeight="1" x14ac:dyDescent="0.15">
      <c r="B798" s="79"/>
      <c r="C798" s="80"/>
      <c r="D798" s="80"/>
      <c r="E798" s="80"/>
      <c r="F798" s="80"/>
      <c r="G798" s="80"/>
      <c r="H798" s="80"/>
    </row>
    <row r="799" spans="2:8" ht="15.75" customHeight="1" x14ac:dyDescent="0.15">
      <c r="B799" s="79"/>
      <c r="C799" s="80"/>
      <c r="D799" s="80"/>
      <c r="E799" s="80"/>
      <c r="F799" s="80"/>
      <c r="G799" s="80"/>
      <c r="H799" s="80"/>
    </row>
    <row r="800" spans="2:8" ht="15.75" customHeight="1" x14ac:dyDescent="0.15">
      <c r="B800" s="79"/>
      <c r="C800" s="80"/>
      <c r="D800" s="80"/>
      <c r="E800" s="80"/>
      <c r="F800" s="80"/>
      <c r="G800" s="80"/>
      <c r="H800" s="80"/>
    </row>
    <row r="801" spans="2:8" ht="15.75" customHeight="1" x14ac:dyDescent="0.15">
      <c r="B801" s="79"/>
      <c r="C801" s="80"/>
      <c r="D801" s="80"/>
      <c r="E801" s="80"/>
      <c r="F801" s="80"/>
      <c r="G801" s="80"/>
      <c r="H801" s="80"/>
    </row>
    <row r="802" spans="2:8" ht="15.75" customHeight="1" x14ac:dyDescent="0.15">
      <c r="B802" s="79"/>
      <c r="C802" s="80"/>
      <c r="D802" s="80"/>
      <c r="E802" s="80"/>
      <c r="F802" s="80"/>
      <c r="G802" s="80"/>
      <c r="H802" s="80"/>
    </row>
    <row r="803" spans="2:8" ht="15.75" customHeight="1" x14ac:dyDescent="0.15">
      <c r="B803" s="79"/>
      <c r="C803" s="80"/>
      <c r="D803" s="80"/>
      <c r="E803" s="80"/>
      <c r="F803" s="80"/>
      <c r="G803" s="80"/>
      <c r="H803" s="80"/>
    </row>
    <row r="804" spans="2:8" ht="15.75" customHeight="1" x14ac:dyDescent="0.15">
      <c r="B804" s="79"/>
      <c r="C804" s="80"/>
      <c r="D804" s="80"/>
      <c r="E804" s="80"/>
      <c r="F804" s="80"/>
      <c r="G804" s="80"/>
      <c r="H804" s="80"/>
    </row>
    <row r="805" spans="2:8" ht="15.75" customHeight="1" x14ac:dyDescent="0.15">
      <c r="B805" s="79"/>
      <c r="C805" s="80"/>
      <c r="D805" s="80"/>
      <c r="E805" s="80"/>
      <c r="F805" s="80"/>
      <c r="G805" s="80"/>
      <c r="H805" s="80"/>
    </row>
    <row r="806" spans="2:8" ht="15.75" customHeight="1" x14ac:dyDescent="0.15">
      <c r="B806" s="79"/>
      <c r="C806" s="80"/>
      <c r="D806" s="80"/>
      <c r="E806" s="80"/>
      <c r="F806" s="80"/>
      <c r="G806" s="80"/>
      <c r="H806" s="80"/>
    </row>
    <row r="807" spans="2:8" ht="15.75" customHeight="1" x14ac:dyDescent="0.15">
      <c r="B807" s="79"/>
      <c r="C807" s="80"/>
      <c r="D807" s="80"/>
      <c r="E807" s="80"/>
      <c r="F807" s="80"/>
      <c r="G807" s="80"/>
      <c r="H807" s="80"/>
    </row>
    <row r="808" spans="2:8" ht="15.75" customHeight="1" x14ac:dyDescent="0.15">
      <c r="B808" s="79"/>
      <c r="C808" s="80"/>
      <c r="D808" s="80"/>
      <c r="E808" s="80"/>
      <c r="F808" s="80"/>
      <c r="G808" s="80"/>
      <c r="H808" s="80"/>
    </row>
    <row r="809" spans="2:8" ht="15.75" customHeight="1" x14ac:dyDescent="0.15">
      <c r="B809" s="79"/>
      <c r="C809" s="80"/>
      <c r="D809" s="80"/>
      <c r="E809" s="80"/>
      <c r="F809" s="80"/>
      <c r="G809" s="80"/>
      <c r="H809" s="80"/>
    </row>
    <row r="810" spans="2:8" ht="15.75" customHeight="1" x14ac:dyDescent="0.15">
      <c r="B810" s="79"/>
      <c r="C810" s="80"/>
      <c r="D810" s="80"/>
      <c r="E810" s="80"/>
      <c r="F810" s="80"/>
      <c r="G810" s="80"/>
      <c r="H810" s="80"/>
    </row>
    <row r="811" spans="2:8" ht="15.75" customHeight="1" x14ac:dyDescent="0.15">
      <c r="B811" s="79"/>
      <c r="C811" s="80"/>
      <c r="D811" s="80"/>
      <c r="E811" s="80"/>
      <c r="F811" s="80"/>
      <c r="G811" s="80"/>
      <c r="H811" s="80"/>
    </row>
    <row r="812" spans="2:8" ht="15.75" customHeight="1" x14ac:dyDescent="0.15">
      <c r="B812" s="79"/>
      <c r="C812" s="80"/>
      <c r="D812" s="80"/>
      <c r="E812" s="80"/>
      <c r="F812" s="80"/>
      <c r="G812" s="80"/>
      <c r="H812" s="80"/>
    </row>
    <row r="813" spans="2:8" ht="15.75" customHeight="1" x14ac:dyDescent="0.15">
      <c r="B813" s="79"/>
      <c r="C813" s="80"/>
      <c r="D813" s="80"/>
      <c r="E813" s="80"/>
      <c r="F813" s="80"/>
      <c r="G813" s="80"/>
      <c r="H813" s="80"/>
    </row>
    <row r="814" spans="2:8" ht="15.75" customHeight="1" x14ac:dyDescent="0.15">
      <c r="B814" s="79"/>
      <c r="C814" s="80"/>
      <c r="D814" s="80"/>
      <c r="E814" s="80"/>
      <c r="F814" s="80"/>
      <c r="G814" s="80"/>
      <c r="H814" s="80"/>
    </row>
    <row r="815" spans="2:8" ht="15.75" customHeight="1" x14ac:dyDescent="0.15">
      <c r="B815" s="79"/>
      <c r="C815" s="80"/>
      <c r="D815" s="80"/>
      <c r="E815" s="80"/>
      <c r="F815" s="80"/>
      <c r="G815" s="80"/>
      <c r="H815" s="80"/>
    </row>
    <row r="816" spans="2:8" ht="15.75" customHeight="1" x14ac:dyDescent="0.15">
      <c r="B816" s="79"/>
      <c r="C816" s="80"/>
      <c r="D816" s="80"/>
      <c r="E816" s="80"/>
      <c r="F816" s="80"/>
      <c r="G816" s="80"/>
      <c r="H816" s="80"/>
    </row>
    <row r="817" spans="2:8" ht="15.75" customHeight="1" x14ac:dyDescent="0.15">
      <c r="B817" s="79"/>
      <c r="C817" s="80"/>
      <c r="D817" s="80"/>
      <c r="E817" s="80"/>
      <c r="F817" s="80"/>
      <c r="G817" s="80"/>
      <c r="H817" s="80"/>
    </row>
    <row r="818" spans="2:8" ht="15.75" customHeight="1" x14ac:dyDescent="0.15">
      <c r="B818" s="79"/>
      <c r="C818" s="80"/>
      <c r="D818" s="80"/>
      <c r="E818" s="80"/>
      <c r="F818" s="80"/>
      <c r="G818" s="80"/>
      <c r="H818" s="80"/>
    </row>
    <row r="819" spans="2:8" ht="15.75" customHeight="1" x14ac:dyDescent="0.15">
      <c r="B819" s="79"/>
      <c r="C819" s="80"/>
      <c r="D819" s="80"/>
      <c r="E819" s="80"/>
      <c r="F819" s="80"/>
      <c r="G819" s="80"/>
      <c r="H819" s="80"/>
    </row>
    <row r="820" spans="2:8" ht="15.75" customHeight="1" x14ac:dyDescent="0.15">
      <c r="B820" s="79"/>
      <c r="C820" s="80"/>
      <c r="D820" s="80"/>
      <c r="E820" s="80"/>
      <c r="F820" s="80"/>
      <c r="G820" s="80"/>
      <c r="H820" s="80"/>
    </row>
    <row r="821" spans="2:8" ht="15.75" customHeight="1" x14ac:dyDescent="0.15">
      <c r="B821" s="79"/>
      <c r="C821" s="80"/>
      <c r="D821" s="80"/>
      <c r="E821" s="80"/>
      <c r="F821" s="80"/>
      <c r="G821" s="80"/>
      <c r="H821" s="80"/>
    </row>
    <row r="822" spans="2:8" ht="15.75" customHeight="1" x14ac:dyDescent="0.15">
      <c r="B822" s="79"/>
      <c r="C822" s="80"/>
      <c r="D822" s="80"/>
      <c r="E822" s="80"/>
      <c r="F822" s="80"/>
      <c r="G822" s="80"/>
      <c r="H822" s="80"/>
    </row>
    <row r="823" spans="2:8" ht="15.75" customHeight="1" x14ac:dyDescent="0.15">
      <c r="B823" s="79"/>
      <c r="C823" s="80"/>
      <c r="D823" s="80"/>
      <c r="E823" s="80"/>
      <c r="F823" s="80"/>
      <c r="G823" s="80"/>
      <c r="H823" s="80"/>
    </row>
    <row r="824" spans="2:8" ht="15.75" customHeight="1" x14ac:dyDescent="0.15">
      <c r="B824" s="79"/>
      <c r="C824" s="80"/>
      <c r="D824" s="80"/>
      <c r="E824" s="80"/>
      <c r="F824" s="80"/>
      <c r="G824" s="80"/>
      <c r="H824" s="80"/>
    </row>
    <row r="825" spans="2:8" ht="15.75" customHeight="1" x14ac:dyDescent="0.15">
      <c r="B825" s="79"/>
      <c r="C825" s="80"/>
      <c r="D825" s="80"/>
      <c r="E825" s="80"/>
      <c r="F825" s="80"/>
      <c r="G825" s="80"/>
      <c r="H825" s="80"/>
    </row>
    <row r="826" spans="2:8" ht="15.75" customHeight="1" x14ac:dyDescent="0.15">
      <c r="B826" s="79"/>
      <c r="C826" s="80"/>
      <c r="D826" s="80"/>
      <c r="E826" s="80"/>
      <c r="F826" s="80"/>
      <c r="G826" s="80"/>
      <c r="H826" s="80"/>
    </row>
    <row r="827" spans="2:8" ht="15.75" customHeight="1" x14ac:dyDescent="0.15">
      <c r="B827" s="79"/>
      <c r="C827" s="80"/>
      <c r="D827" s="80"/>
      <c r="E827" s="80"/>
      <c r="F827" s="80"/>
      <c r="G827" s="80"/>
      <c r="H827" s="80"/>
    </row>
    <row r="828" spans="2:8" ht="15.75" customHeight="1" x14ac:dyDescent="0.15">
      <c r="B828" s="79"/>
      <c r="C828" s="80"/>
      <c r="D828" s="80"/>
      <c r="E828" s="80"/>
      <c r="F828" s="80"/>
      <c r="G828" s="80"/>
      <c r="H828" s="80"/>
    </row>
    <row r="829" spans="2:8" ht="15.75" customHeight="1" x14ac:dyDescent="0.15">
      <c r="B829" s="79"/>
      <c r="C829" s="80"/>
      <c r="D829" s="80"/>
      <c r="E829" s="80"/>
      <c r="F829" s="80"/>
      <c r="G829" s="80"/>
      <c r="H829" s="80"/>
    </row>
    <row r="830" spans="2:8" ht="15.75" customHeight="1" x14ac:dyDescent="0.15">
      <c r="B830" s="79"/>
      <c r="C830" s="80"/>
      <c r="D830" s="80"/>
      <c r="E830" s="80"/>
      <c r="F830" s="80"/>
      <c r="G830" s="80"/>
      <c r="H830" s="80"/>
    </row>
    <row r="831" spans="2:8" ht="15.75" customHeight="1" x14ac:dyDescent="0.15">
      <c r="B831" s="79"/>
      <c r="C831" s="80"/>
      <c r="D831" s="80"/>
      <c r="E831" s="80"/>
      <c r="F831" s="80"/>
      <c r="G831" s="80"/>
      <c r="H831" s="80"/>
    </row>
    <row r="832" spans="2:8" ht="15.75" customHeight="1" x14ac:dyDescent="0.15">
      <c r="B832" s="79"/>
      <c r="C832" s="80"/>
      <c r="D832" s="80"/>
      <c r="E832" s="80"/>
      <c r="F832" s="80"/>
      <c r="G832" s="80"/>
      <c r="H832" s="80"/>
    </row>
    <row r="833" spans="2:8" ht="15.75" customHeight="1" x14ac:dyDescent="0.15">
      <c r="B833" s="79"/>
      <c r="C833" s="80"/>
      <c r="D833" s="80"/>
      <c r="E833" s="80"/>
      <c r="F833" s="80"/>
      <c r="G833" s="80"/>
      <c r="H833" s="80"/>
    </row>
    <row r="834" spans="2:8" ht="15.75" customHeight="1" x14ac:dyDescent="0.15">
      <c r="B834" s="79"/>
      <c r="C834" s="80"/>
      <c r="D834" s="80"/>
      <c r="E834" s="80"/>
      <c r="F834" s="80"/>
      <c r="G834" s="80"/>
      <c r="H834" s="80"/>
    </row>
    <row r="835" spans="2:8" ht="15.75" customHeight="1" x14ac:dyDescent="0.15">
      <c r="B835" s="79"/>
      <c r="C835" s="80"/>
      <c r="D835" s="80"/>
      <c r="E835" s="80"/>
      <c r="F835" s="80"/>
      <c r="G835" s="80"/>
      <c r="H835" s="80"/>
    </row>
    <row r="836" spans="2:8" ht="15.75" customHeight="1" x14ac:dyDescent="0.15">
      <c r="B836" s="79"/>
      <c r="C836" s="80"/>
      <c r="D836" s="80"/>
      <c r="E836" s="80"/>
      <c r="F836" s="80"/>
      <c r="G836" s="80"/>
      <c r="H836" s="80"/>
    </row>
    <row r="837" spans="2:8" ht="15.75" customHeight="1" x14ac:dyDescent="0.15">
      <c r="B837" s="79"/>
      <c r="C837" s="80"/>
      <c r="D837" s="80"/>
      <c r="E837" s="80"/>
      <c r="F837" s="80"/>
      <c r="G837" s="80"/>
      <c r="H837" s="80"/>
    </row>
    <row r="838" spans="2:8" ht="15.75" customHeight="1" x14ac:dyDescent="0.15">
      <c r="B838" s="79"/>
      <c r="C838" s="80"/>
      <c r="D838" s="80"/>
      <c r="E838" s="80"/>
      <c r="F838" s="80"/>
      <c r="G838" s="80"/>
      <c r="H838" s="80"/>
    </row>
    <row r="839" spans="2:8" ht="15.75" customHeight="1" x14ac:dyDescent="0.15">
      <c r="B839" s="79"/>
      <c r="C839" s="80"/>
      <c r="D839" s="80"/>
      <c r="E839" s="80"/>
      <c r="F839" s="80"/>
      <c r="G839" s="80"/>
      <c r="H839" s="80"/>
    </row>
    <row r="840" spans="2:8" ht="15.75" customHeight="1" x14ac:dyDescent="0.15">
      <c r="B840" s="79"/>
      <c r="C840" s="80"/>
      <c r="D840" s="80"/>
      <c r="E840" s="80"/>
      <c r="F840" s="80"/>
      <c r="G840" s="80"/>
      <c r="H840" s="80"/>
    </row>
    <row r="841" spans="2:8" ht="15.75" customHeight="1" x14ac:dyDescent="0.15">
      <c r="B841" s="79"/>
      <c r="C841" s="80"/>
      <c r="D841" s="80"/>
      <c r="E841" s="80"/>
      <c r="F841" s="80"/>
      <c r="G841" s="80"/>
      <c r="H841" s="80"/>
    </row>
    <row r="842" spans="2:8" ht="15.75" customHeight="1" x14ac:dyDescent="0.15">
      <c r="B842" s="79"/>
      <c r="C842" s="80"/>
      <c r="D842" s="80"/>
      <c r="E842" s="80"/>
      <c r="F842" s="80"/>
      <c r="G842" s="80"/>
      <c r="H842" s="80"/>
    </row>
    <row r="843" spans="2:8" ht="15.75" customHeight="1" x14ac:dyDescent="0.15">
      <c r="B843" s="79"/>
      <c r="C843" s="80"/>
      <c r="D843" s="80"/>
      <c r="E843" s="80"/>
      <c r="F843" s="80"/>
      <c r="G843" s="80"/>
      <c r="H843" s="80"/>
    </row>
    <row r="844" spans="2:8" ht="15.75" customHeight="1" x14ac:dyDescent="0.15">
      <c r="B844" s="79"/>
      <c r="C844" s="80"/>
      <c r="D844" s="80"/>
      <c r="E844" s="80"/>
      <c r="F844" s="80"/>
      <c r="G844" s="80"/>
      <c r="H844" s="80"/>
    </row>
    <row r="845" spans="2:8" ht="15.75" customHeight="1" x14ac:dyDescent="0.15">
      <c r="B845" s="79"/>
      <c r="C845" s="80"/>
      <c r="D845" s="80"/>
      <c r="E845" s="80"/>
      <c r="F845" s="80"/>
      <c r="G845" s="80"/>
      <c r="H845" s="80"/>
    </row>
    <row r="846" spans="2:8" ht="15.75" customHeight="1" x14ac:dyDescent="0.15">
      <c r="B846" s="79"/>
      <c r="C846" s="80"/>
      <c r="D846" s="80"/>
      <c r="E846" s="80"/>
      <c r="F846" s="80"/>
      <c r="G846" s="80"/>
      <c r="H846" s="80"/>
    </row>
    <row r="847" spans="2:8" ht="15.75" customHeight="1" x14ac:dyDescent="0.15">
      <c r="B847" s="79"/>
      <c r="C847" s="80"/>
      <c r="D847" s="80"/>
      <c r="E847" s="80"/>
      <c r="F847" s="80"/>
      <c r="G847" s="80"/>
      <c r="H847" s="80"/>
    </row>
    <row r="848" spans="2:8" ht="15.75" customHeight="1" x14ac:dyDescent="0.15">
      <c r="B848" s="79"/>
      <c r="C848" s="80"/>
      <c r="D848" s="80"/>
      <c r="E848" s="80"/>
      <c r="F848" s="80"/>
      <c r="G848" s="80"/>
      <c r="H848" s="80"/>
    </row>
    <row r="849" spans="2:8" ht="15.75" customHeight="1" x14ac:dyDescent="0.15">
      <c r="B849" s="79"/>
      <c r="C849" s="80"/>
      <c r="D849" s="80"/>
      <c r="E849" s="80"/>
      <c r="F849" s="80"/>
      <c r="G849" s="80"/>
      <c r="H849" s="80"/>
    </row>
    <row r="850" spans="2:8" ht="15.75" customHeight="1" x14ac:dyDescent="0.15">
      <c r="B850" s="79"/>
      <c r="C850" s="80"/>
      <c r="D850" s="80"/>
      <c r="E850" s="80"/>
      <c r="F850" s="80"/>
      <c r="G850" s="80"/>
      <c r="H850" s="80"/>
    </row>
    <row r="851" spans="2:8" ht="15.75" customHeight="1" x14ac:dyDescent="0.15">
      <c r="B851" s="79"/>
      <c r="C851" s="80"/>
      <c r="D851" s="80"/>
      <c r="E851" s="80"/>
      <c r="F851" s="80"/>
      <c r="G851" s="80"/>
      <c r="H851" s="80"/>
    </row>
    <row r="852" spans="2:8" ht="15.75" customHeight="1" x14ac:dyDescent="0.15">
      <c r="B852" s="79"/>
      <c r="C852" s="80"/>
      <c r="D852" s="80"/>
      <c r="E852" s="80"/>
      <c r="F852" s="80"/>
      <c r="G852" s="80"/>
      <c r="H852" s="80"/>
    </row>
    <row r="853" spans="2:8" ht="15.75" customHeight="1" x14ac:dyDescent="0.15">
      <c r="B853" s="79"/>
      <c r="C853" s="80"/>
      <c r="D853" s="80"/>
      <c r="E853" s="80"/>
      <c r="F853" s="80"/>
      <c r="G853" s="80"/>
      <c r="H853" s="80"/>
    </row>
    <row r="854" spans="2:8" ht="15.75" customHeight="1" x14ac:dyDescent="0.15">
      <c r="B854" s="79"/>
      <c r="C854" s="80"/>
      <c r="D854" s="80"/>
      <c r="E854" s="80"/>
      <c r="F854" s="80"/>
      <c r="G854" s="80"/>
      <c r="H854" s="80"/>
    </row>
    <row r="855" spans="2:8" ht="15.75" customHeight="1" x14ac:dyDescent="0.15">
      <c r="B855" s="79"/>
      <c r="C855" s="80"/>
      <c r="D855" s="80"/>
      <c r="E855" s="80"/>
      <c r="F855" s="80"/>
      <c r="G855" s="80"/>
      <c r="H855" s="80"/>
    </row>
    <row r="856" spans="2:8" ht="15.75" customHeight="1" x14ac:dyDescent="0.15">
      <c r="B856" s="79"/>
      <c r="C856" s="80"/>
      <c r="D856" s="80"/>
      <c r="E856" s="80"/>
      <c r="F856" s="80"/>
      <c r="G856" s="80"/>
      <c r="H856" s="80"/>
    </row>
    <row r="857" spans="2:8" ht="15.75" customHeight="1" x14ac:dyDescent="0.15">
      <c r="B857" s="79"/>
      <c r="C857" s="80"/>
      <c r="D857" s="80"/>
      <c r="E857" s="80"/>
      <c r="F857" s="80"/>
      <c r="G857" s="80"/>
      <c r="H857" s="80"/>
    </row>
    <row r="858" spans="2:8" ht="15.75" customHeight="1" x14ac:dyDescent="0.15">
      <c r="B858" s="79"/>
      <c r="C858" s="80"/>
      <c r="D858" s="80"/>
      <c r="E858" s="80"/>
      <c r="F858" s="80"/>
      <c r="G858" s="80"/>
      <c r="H858" s="80"/>
    </row>
    <row r="859" spans="2:8" ht="15.75" customHeight="1" x14ac:dyDescent="0.15">
      <c r="B859" s="79"/>
      <c r="C859" s="80"/>
      <c r="D859" s="80"/>
      <c r="E859" s="80"/>
      <c r="F859" s="80"/>
      <c r="G859" s="80"/>
      <c r="H859" s="80"/>
    </row>
    <row r="860" spans="2:8" ht="15.75" customHeight="1" x14ac:dyDescent="0.15">
      <c r="B860" s="79"/>
      <c r="C860" s="80"/>
      <c r="D860" s="80"/>
      <c r="E860" s="80"/>
      <c r="F860" s="80"/>
      <c r="G860" s="80"/>
      <c r="H860" s="80"/>
    </row>
    <row r="861" spans="2:8" ht="15.75" customHeight="1" x14ac:dyDescent="0.15">
      <c r="B861" s="79"/>
      <c r="C861" s="80"/>
      <c r="D861" s="80"/>
      <c r="E861" s="80"/>
      <c r="F861" s="80"/>
      <c r="G861" s="80"/>
      <c r="H861" s="80"/>
    </row>
    <row r="862" spans="2:8" ht="15.75" customHeight="1" x14ac:dyDescent="0.15">
      <c r="B862" s="79"/>
      <c r="C862" s="80"/>
      <c r="D862" s="80"/>
      <c r="E862" s="80"/>
      <c r="F862" s="80"/>
      <c r="G862" s="80"/>
      <c r="H862" s="80"/>
    </row>
    <row r="863" spans="2:8" ht="15.75" customHeight="1" x14ac:dyDescent="0.15">
      <c r="B863" s="79"/>
      <c r="C863" s="80"/>
      <c r="D863" s="80"/>
      <c r="E863" s="80"/>
      <c r="F863" s="80"/>
      <c r="G863" s="80"/>
      <c r="H863" s="80"/>
    </row>
    <row r="864" spans="2:8" ht="15.75" customHeight="1" x14ac:dyDescent="0.15">
      <c r="B864" s="79"/>
      <c r="C864" s="80"/>
      <c r="D864" s="80"/>
      <c r="E864" s="80"/>
      <c r="F864" s="80"/>
      <c r="G864" s="80"/>
      <c r="H864" s="80"/>
    </row>
    <row r="865" spans="2:8" ht="15.75" customHeight="1" x14ac:dyDescent="0.15">
      <c r="B865" s="79"/>
      <c r="C865" s="80"/>
      <c r="D865" s="80"/>
      <c r="E865" s="80"/>
      <c r="F865" s="80"/>
      <c r="G865" s="80"/>
      <c r="H865" s="80"/>
    </row>
    <row r="866" spans="2:8" ht="15.75" customHeight="1" x14ac:dyDescent="0.15">
      <c r="B866" s="79"/>
      <c r="C866" s="80"/>
      <c r="D866" s="80"/>
      <c r="E866" s="80"/>
      <c r="F866" s="80"/>
      <c r="G866" s="80"/>
      <c r="H866" s="80"/>
    </row>
    <row r="867" spans="2:8" ht="15.75" customHeight="1" x14ac:dyDescent="0.15">
      <c r="B867" s="79"/>
      <c r="C867" s="80"/>
      <c r="D867" s="80"/>
      <c r="E867" s="80"/>
      <c r="F867" s="80"/>
      <c r="G867" s="80"/>
      <c r="H867" s="80"/>
    </row>
    <row r="868" spans="2:8" ht="15.75" customHeight="1" x14ac:dyDescent="0.15">
      <c r="B868" s="79"/>
      <c r="C868" s="80"/>
      <c r="D868" s="80"/>
      <c r="E868" s="80"/>
      <c r="F868" s="80"/>
      <c r="G868" s="80"/>
      <c r="H868" s="80"/>
    </row>
    <row r="869" spans="2:8" ht="15.75" customHeight="1" x14ac:dyDescent="0.15">
      <c r="B869" s="79"/>
      <c r="C869" s="80"/>
      <c r="D869" s="80"/>
      <c r="E869" s="80"/>
      <c r="F869" s="80"/>
      <c r="G869" s="80"/>
      <c r="H869" s="80"/>
    </row>
    <row r="870" spans="2:8" ht="15.75" customHeight="1" x14ac:dyDescent="0.15">
      <c r="B870" s="79"/>
      <c r="C870" s="80"/>
      <c r="D870" s="80"/>
      <c r="E870" s="80"/>
      <c r="F870" s="80"/>
      <c r="G870" s="80"/>
      <c r="H870" s="80"/>
    </row>
    <row r="871" spans="2:8" ht="15.75" customHeight="1" x14ac:dyDescent="0.15">
      <c r="B871" s="79"/>
      <c r="C871" s="80"/>
      <c r="D871" s="80"/>
      <c r="E871" s="80"/>
      <c r="F871" s="80"/>
      <c r="G871" s="80"/>
      <c r="H871" s="80"/>
    </row>
    <row r="872" spans="2:8" ht="15.75" customHeight="1" x14ac:dyDescent="0.15">
      <c r="B872" s="79"/>
      <c r="C872" s="80"/>
      <c r="D872" s="80"/>
      <c r="E872" s="80"/>
      <c r="F872" s="80"/>
      <c r="G872" s="80"/>
      <c r="H872" s="80"/>
    </row>
    <row r="873" spans="2:8" ht="15.75" customHeight="1" x14ac:dyDescent="0.15">
      <c r="B873" s="79"/>
      <c r="C873" s="80"/>
      <c r="D873" s="80"/>
      <c r="E873" s="80"/>
      <c r="F873" s="80"/>
      <c r="G873" s="80"/>
      <c r="H873" s="80"/>
    </row>
    <row r="874" spans="2:8" ht="15.75" customHeight="1" x14ac:dyDescent="0.15">
      <c r="B874" s="79"/>
      <c r="C874" s="80"/>
      <c r="D874" s="80"/>
      <c r="E874" s="80"/>
      <c r="F874" s="80"/>
      <c r="G874" s="80"/>
      <c r="H874" s="80"/>
    </row>
    <row r="875" spans="2:8" ht="15.75" customHeight="1" x14ac:dyDescent="0.15">
      <c r="B875" s="79"/>
      <c r="C875" s="80"/>
      <c r="D875" s="80"/>
      <c r="E875" s="80"/>
      <c r="F875" s="80"/>
      <c r="G875" s="80"/>
      <c r="H875" s="80"/>
    </row>
    <row r="876" spans="2:8" ht="15.75" customHeight="1" x14ac:dyDescent="0.15">
      <c r="B876" s="79"/>
      <c r="C876" s="80"/>
      <c r="D876" s="80"/>
      <c r="E876" s="80"/>
      <c r="F876" s="80"/>
      <c r="G876" s="80"/>
      <c r="H876" s="80"/>
    </row>
    <row r="877" spans="2:8" ht="15.75" customHeight="1" x14ac:dyDescent="0.15">
      <c r="B877" s="79"/>
      <c r="C877" s="80"/>
      <c r="D877" s="80"/>
      <c r="E877" s="80"/>
      <c r="F877" s="80"/>
      <c r="G877" s="80"/>
      <c r="H877" s="80"/>
    </row>
    <row r="878" spans="2:8" ht="15.75" customHeight="1" x14ac:dyDescent="0.15">
      <c r="B878" s="79"/>
      <c r="C878" s="80"/>
      <c r="D878" s="80"/>
      <c r="E878" s="80"/>
      <c r="F878" s="80"/>
      <c r="G878" s="80"/>
      <c r="H878" s="80"/>
    </row>
    <row r="879" spans="2:8" ht="15.75" customHeight="1" x14ac:dyDescent="0.15">
      <c r="B879" s="79"/>
      <c r="C879" s="80"/>
      <c r="D879" s="80"/>
      <c r="E879" s="80"/>
      <c r="F879" s="80"/>
      <c r="G879" s="80"/>
      <c r="H879" s="80"/>
    </row>
    <row r="880" spans="2:8" ht="15.75" customHeight="1" x14ac:dyDescent="0.15">
      <c r="B880" s="79"/>
      <c r="C880" s="80"/>
      <c r="D880" s="80"/>
      <c r="E880" s="80"/>
      <c r="F880" s="80"/>
      <c r="G880" s="80"/>
      <c r="H880" s="80"/>
    </row>
    <row r="881" spans="2:8" ht="15.75" customHeight="1" x14ac:dyDescent="0.15">
      <c r="B881" s="79"/>
      <c r="C881" s="80"/>
      <c r="D881" s="80"/>
      <c r="E881" s="80"/>
      <c r="F881" s="80"/>
      <c r="G881" s="80"/>
      <c r="H881" s="80"/>
    </row>
    <row r="882" spans="2:8" ht="15.75" customHeight="1" x14ac:dyDescent="0.15">
      <c r="B882" s="79"/>
      <c r="C882" s="80"/>
      <c r="D882" s="80"/>
      <c r="E882" s="80"/>
      <c r="F882" s="80"/>
      <c r="G882" s="80"/>
      <c r="H882" s="80"/>
    </row>
    <row r="883" spans="2:8" ht="15.75" customHeight="1" x14ac:dyDescent="0.15">
      <c r="B883" s="79"/>
      <c r="C883" s="80"/>
      <c r="D883" s="80"/>
      <c r="E883" s="80"/>
      <c r="F883" s="80"/>
      <c r="G883" s="80"/>
      <c r="H883" s="80"/>
    </row>
    <row r="884" spans="2:8" ht="15.75" customHeight="1" x14ac:dyDescent="0.15">
      <c r="B884" s="79"/>
      <c r="C884" s="80"/>
      <c r="D884" s="80"/>
      <c r="E884" s="80"/>
      <c r="F884" s="80"/>
      <c r="G884" s="80"/>
      <c r="H884" s="80"/>
    </row>
    <row r="885" spans="2:8" ht="15.75" customHeight="1" x14ac:dyDescent="0.15">
      <c r="B885" s="79"/>
      <c r="C885" s="80"/>
      <c r="D885" s="80"/>
      <c r="E885" s="80"/>
      <c r="F885" s="80"/>
      <c r="G885" s="80"/>
      <c r="H885" s="80"/>
    </row>
    <row r="886" spans="2:8" ht="15.75" customHeight="1" x14ac:dyDescent="0.15">
      <c r="B886" s="79"/>
      <c r="C886" s="80"/>
      <c r="D886" s="80"/>
      <c r="E886" s="80"/>
      <c r="F886" s="80"/>
      <c r="G886" s="80"/>
      <c r="H886" s="80"/>
    </row>
    <row r="887" spans="2:8" ht="15.75" customHeight="1" x14ac:dyDescent="0.15">
      <c r="B887" s="79"/>
      <c r="C887" s="80"/>
      <c r="D887" s="80"/>
      <c r="E887" s="80"/>
      <c r="F887" s="80"/>
      <c r="G887" s="80"/>
      <c r="H887" s="80"/>
    </row>
    <row r="888" spans="2:8" ht="15.75" customHeight="1" x14ac:dyDescent="0.15">
      <c r="B888" s="79"/>
      <c r="C888" s="80"/>
      <c r="D888" s="80"/>
      <c r="E888" s="80"/>
      <c r="F888" s="80"/>
      <c r="G888" s="80"/>
      <c r="H888" s="80"/>
    </row>
    <row r="889" spans="2:8" ht="15.75" customHeight="1" x14ac:dyDescent="0.15">
      <c r="B889" s="79"/>
      <c r="C889" s="80"/>
      <c r="D889" s="80"/>
      <c r="E889" s="80"/>
      <c r="F889" s="80"/>
      <c r="G889" s="80"/>
      <c r="H889" s="80"/>
    </row>
    <row r="890" spans="2:8" ht="15.75" customHeight="1" x14ac:dyDescent="0.15">
      <c r="B890" s="79"/>
      <c r="C890" s="80"/>
      <c r="D890" s="80"/>
      <c r="E890" s="80"/>
      <c r="F890" s="80"/>
      <c r="G890" s="80"/>
      <c r="H890" s="80"/>
    </row>
    <row r="891" spans="2:8" ht="15.75" customHeight="1" x14ac:dyDescent="0.15">
      <c r="B891" s="79"/>
      <c r="C891" s="80"/>
      <c r="D891" s="80"/>
      <c r="E891" s="80"/>
      <c r="F891" s="80"/>
      <c r="G891" s="80"/>
      <c r="H891" s="80"/>
    </row>
    <row r="892" spans="2:8" ht="15.75" customHeight="1" x14ac:dyDescent="0.15">
      <c r="B892" s="79"/>
      <c r="C892" s="80"/>
      <c r="D892" s="80"/>
      <c r="E892" s="80"/>
      <c r="F892" s="80"/>
      <c r="G892" s="80"/>
      <c r="H892" s="80"/>
    </row>
    <row r="893" spans="2:8" ht="15.75" customHeight="1" x14ac:dyDescent="0.15">
      <c r="B893" s="79"/>
      <c r="C893" s="80"/>
      <c r="D893" s="80"/>
      <c r="E893" s="80"/>
      <c r="F893" s="80"/>
      <c r="G893" s="80"/>
      <c r="H893" s="80"/>
    </row>
    <row r="894" spans="2:8" ht="15.75" customHeight="1" x14ac:dyDescent="0.15">
      <c r="B894" s="79"/>
      <c r="C894" s="80"/>
      <c r="D894" s="80"/>
      <c r="E894" s="80"/>
      <c r="F894" s="80"/>
      <c r="G894" s="80"/>
      <c r="H894" s="80"/>
    </row>
    <row r="895" spans="2:8" ht="15.75" customHeight="1" x14ac:dyDescent="0.15">
      <c r="B895" s="79"/>
      <c r="C895" s="80"/>
      <c r="D895" s="80"/>
      <c r="E895" s="80"/>
      <c r="F895" s="80"/>
      <c r="G895" s="80"/>
      <c r="H895" s="80"/>
    </row>
    <row r="896" spans="2:8" ht="15.75" customHeight="1" x14ac:dyDescent="0.15">
      <c r="B896" s="79"/>
      <c r="C896" s="80"/>
      <c r="D896" s="80"/>
      <c r="E896" s="80"/>
      <c r="F896" s="80"/>
      <c r="G896" s="80"/>
      <c r="H896" s="80"/>
    </row>
    <row r="897" spans="2:8" ht="15.75" customHeight="1" x14ac:dyDescent="0.15">
      <c r="B897" s="79"/>
      <c r="C897" s="80"/>
      <c r="D897" s="80"/>
      <c r="E897" s="80"/>
      <c r="F897" s="80"/>
      <c r="G897" s="80"/>
      <c r="H897" s="80"/>
    </row>
    <row r="898" spans="2:8" ht="15.75" customHeight="1" x14ac:dyDescent="0.15">
      <c r="B898" s="79"/>
      <c r="C898" s="80"/>
      <c r="D898" s="80"/>
      <c r="E898" s="80"/>
      <c r="F898" s="80"/>
      <c r="G898" s="80"/>
      <c r="H898" s="80"/>
    </row>
    <row r="899" spans="2:8" ht="15.75" customHeight="1" x14ac:dyDescent="0.15">
      <c r="B899" s="79"/>
      <c r="C899" s="80"/>
      <c r="D899" s="80"/>
      <c r="E899" s="80"/>
      <c r="F899" s="80"/>
      <c r="G899" s="80"/>
      <c r="H899" s="80"/>
    </row>
    <row r="900" spans="2:8" ht="15.75" customHeight="1" x14ac:dyDescent="0.15">
      <c r="B900" s="79"/>
      <c r="C900" s="80"/>
      <c r="D900" s="80"/>
      <c r="E900" s="80"/>
      <c r="F900" s="80"/>
      <c r="G900" s="80"/>
      <c r="H900" s="80"/>
    </row>
    <row r="901" spans="2:8" ht="15.75" customHeight="1" x14ac:dyDescent="0.15">
      <c r="B901" s="79"/>
      <c r="C901" s="80"/>
      <c r="D901" s="80"/>
      <c r="E901" s="80"/>
      <c r="F901" s="80"/>
      <c r="G901" s="80"/>
      <c r="H901" s="80"/>
    </row>
    <row r="902" spans="2:8" ht="15.75" customHeight="1" x14ac:dyDescent="0.15">
      <c r="B902" s="79"/>
      <c r="C902" s="80"/>
      <c r="D902" s="80"/>
      <c r="E902" s="80"/>
      <c r="F902" s="80"/>
      <c r="G902" s="80"/>
      <c r="H902" s="80"/>
    </row>
    <row r="903" spans="2:8" ht="15.75" customHeight="1" x14ac:dyDescent="0.15">
      <c r="B903" s="79"/>
      <c r="C903" s="80"/>
      <c r="D903" s="80"/>
      <c r="E903" s="80"/>
      <c r="F903" s="80"/>
      <c r="G903" s="80"/>
      <c r="H903" s="80"/>
    </row>
    <row r="904" spans="2:8" ht="15.75" customHeight="1" x14ac:dyDescent="0.15">
      <c r="B904" s="79"/>
      <c r="C904" s="80"/>
      <c r="D904" s="80"/>
      <c r="E904" s="80"/>
      <c r="F904" s="80"/>
      <c r="G904" s="80"/>
      <c r="H904" s="80"/>
    </row>
    <row r="905" spans="2:8" ht="15.75" customHeight="1" x14ac:dyDescent="0.15">
      <c r="B905" s="79"/>
      <c r="C905" s="80"/>
      <c r="D905" s="80"/>
      <c r="E905" s="80"/>
      <c r="F905" s="80"/>
      <c r="G905" s="80"/>
      <c r="H905" s="80"/>
    </row>
    <row r="906" spans="2:8" ht="15.75" customHeight="1" x14ac:dyDescent="0.15">
      <c r="B906" s="79"/>
      <c r="C906" s="80"/>
      <c r="D906" s="80"/>
      <c r="E906" s="80"/>
      <c r="F906" s="80"/>
      <c r="G906" s="80"/>
      <c r="H906" s="80"/>
    </row>
    <row r="907" spans="2:8" ht="15.75" customHeight="1" x14ac:dyDescent="0.15">
      <c r="B907" s="79"/>
      <c r="C907" s="80"/>
      <c r="D907" s="80"/>
      <c r="E907" s="80"/>
      <c r="F907" s="80"/>
      <c r="G907" s="80"/>
      <c r="H907" s="80"/>
    </row>
    <row r="908" spans="2:8" ht="15.75" customHeight="1" x14ac:dyDescent="0.15">
      <c r="B908" s="79"/>
      <c r="C908" s="80"/>
      <c r="D908" s="80"/>
      <c r="E908" s="80"/>
      <c r="F908" s="80"/>
      <c r="G908" s="80"/>
      <c r="H908" s="80"/>
    </row>
    <row r="909" spans="2:8" ht="15.75" customHeight="1" x14ac:dyDescent="0.15">
      <c r="B909" s="79"/>
      <c r="C909" s="80"/>
      <c r="D909" s="80"/>
      <c r="E909" s="80"/>
      <c r="F909" s="80"/>
      <c r="G909" s="80"/>
      <c r="H909" s="80"/>
    </row>
    <row r="910" spans="2:8" ht="15.75" customHeight="1" x14ac:dyDescent="0.15">
      <c r="B910" s="79"/>
      <c r="C910" s="80"/>
      <c r="D910" s="80"/>
      <c r="E910" s="80"/>
      <c r="F910" s="80"/>
      <c r="G910" s="80"/>
      <c r="H910" s="80"/>
    </row>
    <row r="911" spans="2:8" ht="15.75" customHeight="1" x14ac:dyDescent="0.15">
      <c r="B911" s="79"/>
      <c r="C911" s="80"/>
      <c r="D911" s="80"/>
      <c r="E911" s="80"/>
      <c r="F911" s="80"/>
      <c r="G911" s="80"/>
      <c r="H911" s="80"/>
    </row>
    <row r="912" spans="2:8" ht="15.75" customHeight="1" x14ac:dyDescent="0.15">
      <c r="B912" s="79"/>
      <c r="C912" s="80"/>
      <c r="D912" s="80"/>
      <c r="E912" s="80"/>
      <c r="F912" s="80"/>
      <c r="G912" s="80"/>
      <c r="H912" s="80"/>
    </row>
    <row r="913" spans="2:8" ht="15.75" customHeight="1" x14ac:dyDescent="0.15">
      <c r="B913" s="79"/>
      <c r="C913" s="80"/>
      <c r="D913" s="80"/>
      <c r="E913" s="80"/>
      <c r="F913" s="80"/>
      <c r="G913" s="80"/>
      <c r="H913" s="80"/>
    </row>
    <row r="914" spans="2:8" ht="15.75" customHeight="1" x14ac:dyDescent="0.15">
      <c r="B914" s="79"/>
      <c r="C914" s="80"/>
      <c r="D914" s="80"/>
      <c r="E914" s="80"/>
      <c r="F914" s="80"/>
      <c r="G914" s="80"/>
      <c r="H914" s="80"/>
    </row>
    <row r="915" spans="2:8" ht="15.75" customHeight="1" x14ac:dyDescent="0.15">
      <c r="B915" s="79"/>
      <c r="C915" s="80"/>
      <c r="D915" s="80"/>
      <c r="E915" s="80"/>
      <c r="F915" s="80"/>
      <c r="G915" s="80"/>
      <c r="H915" s="80"/>
    </row>
    <row r="916" spans="2:8" ht="15.75" customHeight="1" x14ac:dyDescent="0.15">
      <c r="B916" s="79"/>
      <c r="C916" s="80"/>
      <c r="D916" s="80"/>
      <c r="E916" s="80"/>
      <c r="F916" s="80"/>
      <c r="G916" s="80"/>
      <c r="H916" s="80"/>
    </row>
    <row r="917" spans="2:8" ht="15.75" customHeight="1" x14ac:dyDescent="0.15">
      <c r="B917" s="79"/>
      <c r="C917" s="80"/>
      <c r="D917" s="80"/>
      <c r="E917" s="80"/>
      <c r="F917" s="80"/>
      <c r="G917" s="80"/>
      <c r="H917" s="80"/>
    </row>
    <row r="918" spans="2:8" ht="15.75" customHeight="1" x14ac:dyDescent="0.15">
      <c r="B918" s="79"/>
      <c r="C918" s="80"/>
      <c r="D918" s="80"/>
      <c r="E918" s="80"/>
      <c r="F918" s="80"/>
      <c r="G918" s="80"/>
      <c r="H918" s="80"/>
    </row>
    <row r="919" spans="2:8" ht="15.75" customHeight="1" x14ac:dyDescent="0.15">
      <c r="B919" s="79"/>
      <c r="C919" s="80"/>
      <c r="D919" s="80"/>
      <c r="E919" s="80"/>
      <c r="F919" s="80"/>
      <c r="G919" s="80"/>
      <c r="H919" s="80"/>
    </row>
    <row r="920" spans="2:8" ht="15.75" customHeight="1" x14ac:dyDescent="0.15">
      <c r="B920" s="79"/>
      <c r="C920" s="80"/>
      <c r="D920" s="80"/>
      <c r="E920" s="80"/>
      <c r="F920" s="80"/>
      <c r="G920" s="80"/>
      <c r="H920" s="80"/>
    </row>
    <row r="921" spans="2:8" ht="15.75" customHeight="1" x14ac:dyDescent="0.15">
      <c r="B921" s="79"/>
      <c r="C921" s="80"/>
      <c r="D921" s="80"/>
      <c r="E921" s="80"/>
      <c r="F921" s="80"/>
      <c r="G921" s="80"/>
      <c r="H921" s="80"/>
    </row>
    <row r="922" spans="2:8" ht="15.75" customHeight="1" x14ac:dyDescent="0.15">
      <c r="B922" s="79"/>
      <c r="C922" s="80"/>
      <c r="D922" s="80"/>
      <c r="E922" s="80"/>
      <c r="F922" s="80"/>
      <c r="G922" s="80"/>
      <c r="H922" s="80"/>
    </row>
    <row r="923" spans="2:8" ht="15.75" customHeight="1" x14ac:dyDescent="0.15">
      <c r="B923" s="79"/>
      <c r="C923" s="80"/>
      <c r="D923" s="80"/>
      <c r="E923" s="80"/>
      <c r="F923" s="80"/>
      <c r="G923" s="80"/>
      <c r="H923" s="80"/>
    </row>
    <row r="924" spans="2:8" ht="15.75" customHeight="1" x14ac:dyDescent="0.15">
      <c r="B924" s="79"/>
      <c r="C924" s="80"/>
      <c r="D924" s="80"/>
      <c r="E924" s="80"/>
      <c r="F924" s="80"/>
      <c r="G924" s="80"/>
      <c r="H924" s="80"/>
    </row>
    <row r="925" spans="2:8" ht="15.75" customHeight="1" x14ac:dyDescent="0.15">
      <c r="B925" s="79"/>
      <c r="C925" s="80"/>
      <c r="D925" s="80"/>
      <c r="E925" s="80"/>
      <c r="F925" s="80"/>
      <c r="G925" s="80"/>
      <c r="H925" s="80"/>
    </row>
    <row r="926" spans="2:8" ht="15.75" customHeight="1" x14ac:dyDescent="0.15">
      <c r="B926" s="79"/>
      <c r="C926" s="80"/>
      <c r="D926" s="80"/>
      <c r="E926" s="80"/>
      <c r="F926" s="80"/>
      <c r="G926" s="80"/>
      <c r="H926" s="80"/>
    </row>
    <row r="927" spans="2:8" ht="15.75" customHeight="1" x14ac:dyDescent="0.15">
      <c r="B927" s="79"/>
      <c r="C927" s="80"/>
      <c r="D927" s="80"/>
      <c r="E927" s="80"/>
      <c r="F927" s="80"/>
      <c r="G927" s="80"/>
      <c r="H927" s="80"/>
    </row>
    <row r="928" spans="2:8" ht="15.75" customHeight="1" x14ac:dyDescent="0.15">
      <c r="B928" s="79"/>
      <c r="C928" s="80"/>
      <c r="D928" s="80"/>
      <c r="E928" s="80"/>
      <c r="F928" s="80"/>
      <c r="G928" s="80"/>
      <c r="H928" s="80"/>
    </row>
    <row r="929" spans="2:8" ht="15.75" customHeight="1" x14ac:dyDescent="0.15">
      <c r="B929" s="79"/>
      <c r="C929" s="80"/>
      <c r="D929" s="80"/>
      <c r="E929" s="80"/>
      <c r="F929" s="80"/>
      <c r="G929" s="80"/>
      <c r="H929" s="80"/>
    </row>
    <row r="930" spans="2:8" ht="15.75" customHeight="1" x14ac:dyDescent="0.15">
      <c r="B930" s="79"/>
      <c r="C930" s="80"/>
      <c r="D930" s="80"/>
      <c r="E930" s="80"/>
      <c r="F930" s="80"/>
      <c r="G930" s="80"/>
      <c r="H930" s="80"/>
    </row>
    <row r="931" spans="2:8" ht="15.75" customHeight="1" x14ac:dyDescent="0.15">
      <c r="B931" s="79"/>
      <c r="C931" s="80"/>
      <c r="D931" s="80"/>
      <c r="E931" s="80"/>
      <c r="F931" s="80"/>
      <c r="G931" s="80"/>
      <c r="H931" s="80"/>
    </row>
    <row r="932" spans="2:8" ht="15.75" customHeight="1" x14ac:dyDescent="0.15">
      <c r="B932" s="79"/>
      <c r="C932" s="80"/>
      <c r="D932" s="80"/>
      <c r="E932" s="80"/>
      <c r="F932" s="80"/>
      <c r="G932" s="80"/>
      <c r="H932" s="80"/>
    </row>
    <row r="933" spans="2:8" ht="15.75" customHeight="1" x14ac:dyDescent="0.15">
      <c r="B933" s="79"/>
      <c r="C933" s="80"/>
      <c r="D933" s="80"/>
      <c r="E933" s="80"/>
      <c r="F933" s="80"/>
      <c r="G933" s="80"/>
      <c r="H933" s="80"/>
    </row>
    <row r="934" spans="2:8" ht="15.75" customHeight="1" x14ac:dyDescent="0.15">
      <c r="B934" s="79"/>
      <c r="C934" s="80"/>
      <c r="D934" s="80"/>
      <c r="E934" s="80"/>
      <c r="F934" s="80"/>
      <c r="G934" s="80"/>
      <c r="H934" s="80"/>
    </row>
    <row r="935" spans="2:8" ht="15.75" customHeight="1" x14ac:dyDescent="0.15">
      <c r="B935" s="79"/>
      <c r="C935" s="80"/>
      <c r="D935" s="80"/>
      <c r="E935" s="80"/>
      <c r="F935" s="80"/>
      <c r="G935" s="80"/>
      <c r="H935" s="80"/>
    </row>
    <row r="936" spans="2:8" ht="15.75" customHeight="1" x14ac:dyDescent="0.15">
      <c r="B936" s="79"/>
      <c r="C936" s="80"/>
      <c r="D936" s="80"/>
      <c r="E936" s="80"/>
      <c r="F936" s="80"/>
      <c r="G936" s="80"/>
      <c r="H936" s="80"/>
    </row>
    <row r="937" spans="2:8" ht="15.75" customHeight="1" x14ac:dyDescent="0.15">
      <c r="B937" s="79"/>
      <c r="C937" s="80"/>
      <c r="D937" s="80"/>
      <c r="E937" s="80"/>
      <c r="F937" s="80"/>
      <c r="G937" s="80"/>
      <c r="H937" s="80"/>
    </row>
    <row r="938" spans="2:8" ht="15.75" customHeight="1" x14ac:dyDescent="0.15">
      <c r="B938" s="79"/>
      <c r="C938" s="80"/>
      <c r="D938" s="80"/>
      <c r="E938" s="80"/>
      <c r="F938" s="80"/>
      <c r="G938" s="80"/>
      <c r="H938" s="80"/>
    </row>
    <row r="939" spans="2:8" ht="15.75" customHeight="1" x14ac:dyDescent="0.15">
      <c r="B939" s="79"/>
      <c r="C939" s="80"/>
      <c r="D939" s="80"/>
      <c r="E939" s="80"/>
      <c r="F939" s="80"/>
      <c r="G939" s="80"/>
      <c r="H939" s="80"/>
    </row>
    <row r="940" spans="2:8" ht="15.75" customHeight="1" x14ac:dyDescent="0.15">
      <c r="B940" s="79"/>
      <c r="C940" s="80"/>
      <c r="D940" s="80"/>
      <c r="E940" s="80"/>
      <c r="F940" s="80"/>
      <c r="G940" s="80"/>
      <c r="H940" s="80"/>
    </row>
    <row r="941" spans="2:8" ht="15.75" customHeight="1" x14ac:dyDescent="0.15">
      <c r="B941" s="79"/>
      <c r="C941" s="80"/>
      <c r="D941" s="80"/>
      <c r="E941" s="80"/>
      <c r="F941" s="80"/>
      <c r="G941" s="80"/>
      <c r="H941" s="80"/>
    </row>
    <row r="942" spans="2:8" ht="15.75" customHeight="1" x14ac:dyDescent="0.15">
      <c r="B942" s="79"/>
      <c r="C942" s="80"/>
      <c r="D942" s="80"/>
      <c r="E942" s="80"/>
      <c r="F942" s="80"/>
      <c r="G942" s="80"/>
      <c r="H942" s="80"/>
    </row>
    <row r="943" spans="2:8" ht="15.75" customHeight="1" x14ac:dyDescent="0.15">
      <c r="B943" s="79"/>
      <c r="C943" s="80"/>
      <c r="D943" s="80"/>
      <c r="E943" s="80"/>
      <c r="F943" s="80"/>
      <c r="G943" s="80"/>
      <c r="H943" s="80"/>
    </row>
    <row r="944" spans="2:8" ht="15.75" customHeight="1" x14ac:dyDescent="0.15">
      <c r="B944" s="79"/>
      <c r="C944" s="80"/>
      <c r="D944" s="80"/>
      <c r="E944" s="80"/>
      <c r="F944" s="80"/>
      <c r="G944" s="80"/>
      <c r="H944" s="80"/>
    </row>
    <row r="945" spans="2:8" ht="15.75" customHeight="1" x14ac:dyDescent="0.15">
      <c r="B945" s="79"/>
      <c r="C945" s="80"/>
      <c r="D945" s="80"/>
      <c r="E945" s="80"/>
      <c r="F945" s="80"/>
      <c r="G945" s="80"/>
      <c r="H945" s="80"/>
    </row>
    <row r="946" spans="2:8" ht="15.75" customHeight="1" x14ac:dyDescent="0.15">
      <c r="B946" s="79"/>
      <c r="C946" s="80"/>
      <c r="D946" s="80"/>
      <c r="E946" s="80"/>
      <c r="F946" s="80"/>
      <c r="G946" s="80"/>
      <c r="H946" s="80"/>
    </row>
    <row r="947" spans="2:8" ht="15.75" customHeight="1" x14ac:dyDescent="0.15">
      <c r="B947" s="79"/>
      <c r="C947" s="80"/>
      <c r="D947" s="80"/>
      <c r="E947" s="80"/>
      <c r="F947" s="80"/>
      <c r="G947" s="80"/>
      <c r="H947" s="80"/>
    </row>
    <row r="948" spans="2:8" ht="15.75" customHeight="1" x14ac:dyDescent="0.15">
      <c r="B948" s="79"/>
      <c r="C948" s="80"/>
      <c r="D948" s="80"/>
      <c r="E948" s="80"/>
      <c r="F948" s="80"/>
      <c r="G948" s="80"/>
      <c r="H948" s="80"/>
    </row>
    <row r="949" spans="2:8" ht="15.75" customHeight="1" x14ac:dyDescent="0.15">
      <c r="B949" s="79"/>
      <c r="C949" s="80"/>
      <c r="D949" s="80"/>
      <c r="E949" s="80"/>
      <c r="F949" s="80"/>
      <c r="G949" s="80"/>
      <c r="H949" s="80"/>
    </row>
    <row r="950" spans="2:8" ht="15.75" customHeight="1" x14ac:dyDescent="0.15">
      <c r="B950" s="79"/>
      <c r="C950" s="80"/>
      <c r="D950" s="80"/>
      <c r="E950" s="80"/>
      <c r="F950" s="80"/>
      <c r="G950" s="80"/>
      <c r="H950" s="80"/>
    </row>
    <row r="951" spans="2:8" ht="15.75" customHeight="1" x14ac:dyDescent="0.15">
      <c r="B951" s="79"/>
      <c r="C951" s="80"/>
      <c r="D951" s="80"/>
      <c r="E951" s="80"/>
      <c r="F951" s="80"/>
      <c r="G951" s="80"/>
      <c r="H951" s="80"/>
    </row>
    <row r="952" spans="2:8" ht="15.75" customHeight="1" x14ac:dyDescent="0.15">
      <c r="B952" s="79"/>
      <c r="C952" s="80"/>
      <c r="D952" s="80"/>
      <c r="E952" s="80"/>
      <c r="F952" s="80"/>
      <c r="G952" s="80"/>
      <c r="H952" s="80"/>
    </row>
    <row r="953" spans="2:8" ht="15.75" customHeight="1" x14ac:dyDescent="0.15">
      <c r="B953" s="79"/>
      <c r="C953" s="80"/>
      <c r="D953" s="80"/>
      <c r="E953" s="80"/>
      <c r="F953" s="80"/>
      <c r="G953" s="80"/>
      <c r="H953" s="80"/>
    </row>
    <row r="954" spans="2:8" ht="15.75" customHeight="1" x14ac:dyDescent="0.15">
      <c r="B954" s="79"/>
      <c r="C954" s="80"/>
      <c r="D954" s="80"/>
      <c r="E954" s="80"/>
      <c r="F954" s="80"/>
      <c r="G954" s="80"/>
      <c r="H954" s="80"/>
    </row>
    <row r="955" spans="2:8" ht="15.75" customHeight="1" x14ac:dyDescent="0.15">
      <c r="B955" s="79"/>
      <c r="C955" s="80"/>
      <c r="D955" s="80"/>
      <c r="E955" s="80"/>
      <c r="F955" s="80"/>
      <c r="G955" s="80"/>
      <c r="H955" s="80"/>
    </row>
    <row r="956" spans="2:8" ht="15.75" customHeight="1" x14ac:dyDescent="0.15">
      <c r="B956" s="79"/>
      <c r="C956" s="80"/>
      <c r="D956" s="80"/>
      <c r="E956" s="80"/>
      <c r="F956" s="80"/>
      <c r="G956" s="80"/>
      <c r="H956" s="80"/>
    </row>
    <row r="957" spans="2:8" ht="15.75" customHeight="1" x14ac:dyDescent="0.15">
      <c r="B957" s="79"/>
      <c r="C957" s="80"/>
      <c r="D957" s="80"/>
      <c r="E957" s="80"/>
      <c r="F957" s="80"/>
      <c r="G957" s="80"/>
      <c r="H957" s="80"/>
    </row>
    <row r="958" spans="2:8" ht="15.75" customHeight="1" x14ac:dyDescent="0.15">
      <c r="B958" s="79"/>
      <c r="C958" s="80"/>
      <c r="D958" s="80"/>
      <c r="E958" s="80"/>
      <c r="F958" s="80"/>
      <c r="G958" s="80"/>
      <c r="H958" s="80"/>
    </row>
    <row r="959" spans="2:8" ht="15.75" customHeight="1" x14ac:dyDescent="0.15">
      <c r="B959" s="79"/>
      <c r="C959" s="80"/>
      <c r="D959" s="80"/>
      <c r="E959" s="80"/>
      <c r="F959" s="80"/>
      <c r="G959" s="80"/>
      <c r="H959" s="80"/>
    </row>
    <row r="960" spans="2:8" ht="15.75" customHeight="1" x14ac:dyDescent="0.15">
      <c r="B960" s="79"/>
      <c r="C960" s="80"/>
      <c r="D960" s="80"/>
      <c r="E960" s="80"/>
      <c r="F960" s="80"/>
      <c r="G960" s="80"/>
      <c r="H960" s="80"/>
    </row>
    <row r="961" spans="2:8" ht="15.75" customHeight="1" x14ac:dyDescent="0.15">
      <c r="B961" s="79"/>
      <c r="C961" s="80"/>
      <c r="D961" s="80"/>
      <c r="E961" s="80"/>
      <c r="F961" s="80"/>
      <c r="G961" s="80"/>
      <c r="H961" s="80"/>
    </row>
    <row r="962" spans="2:8" ht="15.75" customHeight="1" x14ac:dyDescent="0.15">
      <c r="B962" s="79"/>
      <c r="C962" s="80"/>
      <c r="D962" s="80"/>
      <c r="E962" s="80"/>
      <c r="F962" s="80"/>
      <c r="G962" s="80"/>
      <c r="H962" s="80"/>
    </row>
    <row r="963" spans="2:8" ht="15.75" customHeight="1" x14ac:dyDescent="0.15">
      <c r="B963" s="79"/>
      <c r="C963" s="80"/>
      <c r="D963" s="80"/>
      <c r="E963" s="80"/>
      <c r="F963" s="80"/>
      <c r="G963" s="80"/>
      <c r="H963" s="80"/>
    </row>
    <row r="964" spans="2:8" ht="15.75" customHeight="1" x14ac:dyDescent="0.15">
      <c r="B964" s="79"/>
      <c r="C964" s="80"/>
      <c r="D964" s="80"/>
      <c r="E964" s="80"/>
      <c r="F964" s="80"/>
      <c r="G964" s="80"/>
      <c r="H964" s="80"/>
    </row>
    <row r="965" spans="2:8" ht="15.75" customHeight="1" x14ac:dyDescent="0.15">
      <c r="B965" s="79"/>
      <c r="C965" s="80"/>
      <c r="D965" s="80"/>
      <c r="E965" s="80"/>
      <c r="F965" s="80"/>
      <c r="G965" s="80"/>
      <c r="H965" s="80"/>
    </row>
    <row r="966" spans="2:8" ht="15.75" customHeight="1" x14ac:dyDescent="0.15">
      <c r="B966" s="79"/>
      <c r="C966" s="80"/>
      <c r="D966" s="80"/>
      <c r="E966" s="80"/>
      <c r="F966" s="80"/>
      <c r="G966" s="80"/>
      <c r="H966" s="80"/>
    </row>
    <row r="967" spans="2:8" ht="15.75" customHeight="1" x14ac:dyDescent="0.15">
      <c r="B967" s="79"/>
      <c r="C967" s="80"/>
      <c r="D967" s="80"/>
      <c r="E967" s="80"/>
      <c r="F967" s="80"/>
      <c r="G967" s="80"/>
      <c r="H967" s="80"/>
    </row>
    <row r="968" spans="2:8" ht="15.75" customHeight="1" x14ac:dyDescent="0.15">
      <c r="B968" s="79"/>
      <c r="C968" s="80"/>
      <c r="D968" s="80"/>
      <c r="E968" s="80"/>
      <c r="F968" s="80"/>
      <c r="G968" s="80"/>
      <c r="H968" s="80"/>
    </row>
    <row r="969" spans="2:8" ht="15.75" customHeight="1" x14ac:dyDescent="0.15">
      <c r="B969" s="79"/>
      <c r="C969" s="80"/>
      <c r="D969" s="80"/>
      <c r="E969" s="80"/>
      <c r="F969" s="80"/>
      <c r="G969" s="80"/>
      <c r="H969" s="80"/>
    </row>
    <row r="970" spans="2:8" ht="15.75" customHeight="1" x14ac:dyDescent="0.15">
      <c r="B970" s="79"/>
      <c r="C970" s="80"/>
      <c r="D970" s="80"/>
      <c r="E970" s="80"/>
      <c r="F970" s="80"/>
      <c r="G970" s="80"/>
      <c r="H970" s="80"/>
    </row>
    <row r="971" spans="2:8" ht="15.75" customHeight="1" x14ac:dyDescent="0.15">
      <c r="B971" s="79"/>
      <c r="C971" s="80"/>
      <c r="D971" s="80"/>
      <c r="E971" s="80"/>
      <c r="F971" s="80"/>
      <c r="G971" s="80"/>
      <c r="H971" s="80"/>
    </row>
    <row r="972" spans="2:8" ht="15.75" customHeight="1" x14ac:dyDescent="0.15">
      <c r="B972" s="79"/>
      <c r="C972" s="80"/>
      <c r="D972" s="80"/>
      <c r="E972" s="80"/>
      <c r="F972" s="80"/>
      <c r="G972" s="80"/>
      <c r="H972" s="80"/>
    </row>
    <row r="973" spans="2:8" ht="15.75" customHeight="1" x14ac:dyDescent="0.15">
      <c r="B973" s="79"/>
      <c r="C973" s="80"/>
      <c r="D973" s="80"/>
      <c r="E973" s="80"/>
      <c r="F973" s="80"/>
      <c r="G973" s="80"/>
      <c r="H973" s="80"/>
    </row>
    <row r="974" spans="2:8" ht="15.75" customHeight="1" x14ac:dyDescent="0.15">
      <c r="B974" s="79"/>
      <c r="C974" s="80"/>
      <c r="D974" s="80"/>
      <c r="E974" s="80"/>
      <c r="F974" s="80"/>
      <c r="G974" s="80"/>
      <c r="H974" s="80"/>
    </row>
    <row r="975" spans="2:8" ht="15.75" customHeight="1" x14ac:dyDescent="0.15">
      <c r="B975" s="79"/>
      <c r="C975" s="80"/>
      <c r="D975" s="80"/>
      <c r="E975" s="80"/>
      <c r="F975" s="80"/>
      <c r="G975" s="80"/>
      <c r="H975" s="80"/>
    </row>
    <row r="976" spans="2:8" ht="15.75" customHeight="1" x14ac:dyDescent="0.15">
      <c r="B976" s="79"/>
      <c r="C976" s="80"/>
      <c r="D976" s="80"/>
      <c r="E976" s="80"/>
      <c r="F976" s="80"/>
      <c r="G976" s="80"/>
      <c r="H976" s="80"/>
    </row>
    <row r="977" spans="2:8" ht="15.75" customHeight="1" x14ac:dyDescent="0.15">
      <c r="B977" s="79"/>
      <c r="C977" s="80"/>
      <c r="D977" s="80"/>
      <c r="E977" s="80"/>
      <c r="F977" s="80"/>
      <c r="G977" s="80"/>
      <c r="H977" s="80"/>
    </row>
    <row r="978" spans="2:8" ht="15.75" customHeight="1" x14ac:dyDescent="0.15">
      <c r="B978" s="79"/>
      <c r="C978" s="80"/>
      <c r="D978" s="80"/>
      <c r="E978" s="80"/>
      <c r="F978" s="80"/>
      <c r="G978" s="80"/>
      <c r="H978" s="80"/>
    </row>
    <row r="979" spans="2:8" ht="15.75" customHeight="1" x14ac:dyDescent="0.15">
      <c r="B979" s="79"/>
      <c r="C979" s="80"/>
      <c r="D979" s="80"/>
      <c r="E979" s="80"/>
      <c r="F979" s="80"/>
      <c r="G979" s="80"/>
      <c r="H979" s="80"/>
    </row>
    <row r="980" spans="2:8" ht="15.75" customHeight="1" x14ac:dyDescent="0.15">
      <c r="B980" s="79"/>
      <c r="C980" s="80"/>
      <c r="D980" s="80"/>
      <c r="E980" s="80"/>
      <c r="F980" s="80"/>
      <c r="G980" s="80"/>
      <c r="H980" s="80"/>
    </row>
    <row r="981" spans="2:8" ht="15.75" customHeight="1" x14ac:dyDescent="0.15">
      <c r="B981" s="79"/>
      <c r="C981" s="80"/>
      <c r="D981" s="80"/>
      <c r="E981" s="80"/>
      <c r="F981" s="80"/>
      <c r="G981" s="80"/>
      <c r="H981" s="80"/>
    </row>
    <row r="982" spans="2:8" ht="15.75" customHeight="1" x14ac:dyDescent="0.15">
      <c r="B982" s="79"/>
      <c r="C982" s="80"/>
      <c r="D982" s="80"/>
      <c r="E982" s="80"/>
      <c r="F982" s="80"/>
      <c r="G982" s="80"/>
      <c r="H982" s="80"/>
    </row>
    <row r="983" spans="2:8" ht="15.75" customHeight="1" x14ac:dyDescent="0.15">
      <c r="B983" s="79"/>
      <c r="C983" s="80"/>
      <c r="D983" s="80"/>
      <c r="E983" s="80"/>
      <c r="F983" s="80"/>
      <c r="G983" s="80"/>
      <c r="H983" s="80"/>
    </row>
    <row r="984" spans="2:8" ht="15.75" customHeight="1" x14ac:dyDescent="0.15">
      <c r="B984" s="79"/>
      <c r="C984" s="80"/>
      <c r="D984" s="80"/>
      <c r="E984" s="80"/>
      <c r="F984" s="80"/>
      <c r="G984" s="80"/>
      <c r="H984" s="80"/>
    </row>
    <row r="985" spans="2:8" ht="15.75" customHeight="1" x14ac:dyDescent="0.15">
      <c r="B985" s="79"/>
      <c r="C985" s="80"/>
      <c r="D985" s="80"/>
      <c r="E985" s="80"/>
      <c r="F985" s="80"/>
      <c r="G985" s="80"/>
      <c r="H985" s="80"/>
    </row>
    <row r="986" spans="2:8" ht="15.75" customHeight="1" x14ac:dyDescent="0.15">
      <c r="B986" s="79"/>
      <c r="C986" s="80"/>
      <c r="D986" s="80"/>
      <c r="E986" s="80"/>
      <c r="F986" s="80"/>
      <c r="G986" s="80"/>
      <c r="H986" s="80"/>
    </row>
    <row r="987" spans="2:8" ht="15.75" customHeight="1" x14ac:dyDescent="0.15">
      <c r="B987" s="79"/>
      <c r="C987" s="80"/>
      <c r="D987" s="80"/>
      <c r="E987" s="80"/>
      <c r="F987" s="80"/>
      <c r="G987" s="80"/>
      <c r="H987" s="80"/>
    </row>
    <row r="988" spans="2:8" ht="15.75" customHeight="1" x14ac:dyDescent="0.15">
      <c r="B988" s="79"/>
      <c r="C988" s="80"/>
      <c r="D988" s="80"/>
      <c r="E988" s="80"/>
      <c r="F988" s="80"/>
      <c r="G988" s="80"/>
      <c r="H988" s="80"/>
    </row>
    <row r="989" spans="2:8" ht="15.75" customHeight="1" x14ac:dyDescent="0.15">
      <c r="B989" s="79"/>
      <c r="C989" s="80"/>
      <c r="D989" s="80"/>
      <c r="E989" s="80"/>
      <c r="F989" s="80"/>
      <c r="G989" s="80"/>
      <c r="H989" s="80"/>
    </row>
    <row r="990" spans="2:8" ht="15.75" customHeight="1" x14ac:dyDescent="0.15">
      <c r="B990" s="79"/>
      <c r="C990" s="80"/>
      <c r="D990" s="80"/>
      <c r="E990" s="80"/>
      <c r="F990" s="80"/>
      <c r="G990" s="80"/>
      <c r="H990" s="80"/>
    </row>
    <row r="991" spans="2:8" ht="15.75" customHeight="1" x14ac:dyDescent="0.15">
      <c r="B991" s="79"/>
      <c r="C991" s="80"/>
      <c r="D991" s="80"/>
      <c r="E991" s="80"/>
      <c r="F991" s="80"/>
      <c r="G991" s="80"/>
      <c r="H991" s="80"/>
    </row>
    <row r="992" spans="2:8" ht="15.75" customHeight="1" x14ac:dyDescent="0.15">
      <c r="B992" s="79"/>
      <c r="C992" s="80"/>
      <c r="D992" s="80"/>
      <c r="E992" s="80"/>
      <c r="F992" s="80"/>
      <c r="G992" s="80"/>
      <c r="H992" s="80"/>
    </row>
  </sheetData>
  <conditionalFormatting sqref="V22:AG22">
    <cfRule type="expression" dxfId="14" priority="2">
      <formula>V$12="Actuals"</formula>
    </cfRule>
  </conditionalFormatting>
  <conditionalFormatting sqref="V20:AG20">
    <cfRule type="expression" dxfId="13" priority="1">
      <formula>V$12="Actuals"</formula>
    </cfRule>
  </conditionalFormatting>
  <dataValidations count="3">
    <dataValidation type="list" allowBlank="1" showInputMessage="1" showErrorMessage="1" sqref="I4:I5" xr:uid="{69009D41-EA2E-4719-9D4A-09BA8AD97E61}">
      <formula1>Departments</formula1>
    </dataValidation>
    <dataValidation type="list" allowBlank="1" showInputMessage="1" showErrorMessage="1" sqref="I7" xr:uid="{8E7AB5AC-9AC6-44B1-8D50-B01C2179EEE6}">
      <formula1>Months</formula1>
    </dataValidation>
    <dataValidation type="list" allowBlank="1" showInputMessage="1" showErrorMessage="1" sqref="I9" xr:uid="{18CFC533-31F5-44E3-A4A9-28052419762E}">
      <formula1>Years</formula1>
    </dataValidation>
  </dataValidations>
  <pageMargins left="0.7" right="0.7" top="0.75" bottom="0.75" header="0.3" footer="0.3"/>
  <pageSetup orientation="portrait" horizontalDpi="4294967293" r:id="rId1"/>
  <ignoredErrors>
    <ignoredError sqref="I24 I16:I21 AH17:AH22"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DEF7F8A-117D-46FE-9991-9D95129CA7B2}">
          <x14:formula1>
            <xm:f>'Forecast Drivers'!$H$11:$H$21</xm:f>
          </x14:formula1>
          <xm:sqref>I8</xm:sqref>
        </x14:dataValidation>
        <x14:dataValidation type="list" allowBlank="1" showInputMessage="1" showErrorMessage="1" xr:uid="{41C70229-77D5-4E4F-A2CC-4937B8B7D8EE}">
          <x14:formula1>
            <xm:f>'Forecast Drivers'!$G$11:$G$12</xm:f>
          </x14:formula1>
          <xm:sqref>V14:AG14</xm:sqref>
        </x14:dataValidation>
        <x14:dataValidation type="list" allowBlank="1" showInputMessage="1" showErrorMessage="1" xr:uid="{20EC7C53-F4B5-48D2-A118-7DEEDB82BFC0}">
          <x14:formula1>
            <xm:f>'Forecast Drivers'!$G$51:$G$61</xm:f>
          </x14:formula1>
          <xm:sqref>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5DCA-AB62-45F4-B0F8-37B8BCEAA053}">
  <sheetPr>
    <tabColor rgb="FF61BFB9"/>
  </sheetPr>
  <dimension ref="A1:CW139"/>
  <sheetViews>
    <sheetView showGridLines="0" topLeftCell="A2" zoomScaleNormal="100" workbookViewId="0">
      <selection activeCell="D13" sqref="D13"/>
    </sheetView>
  </sheetViews>
  <sheetFormatPr baseColWidth="10" defaultColWidth="10.6640625" defaultRowHeight="13" outlineLevelRow="1" outlineLevelCol="1" x14ac:dyDescent="0.15"/>
  <cols>
    <col min="1" max="1" width="2.33203125" style="238" customWidth="1"/>
    <col min="2" max="2" width="15.6640625" style="238" customWidth="1"/>
    <col min="3" max="3" width="11.6640625" style="238" customWidth="1"/>
    <col min="4" max="4" width="12.6640625" style="238" customWidth="1"/>
    <col min="5" max="5" width="2.33203125" style="238" customWidth="1"/>
    <col min="6" max="6" width="11.5" style="238" customWidth="1"/>
    <col min="7" max="7" width="13.5" style="238" hidden="1" customWidth="1" outlineLevel="1"/>
    <col min="8" max="8" width="13.5" style="277" hidden="1" customWidth="1" outlineLevel="1"/>
    <col min="9" max="11" width="13.5" style="238" hidden="1" customWidth="1" outlineLevel="1"/>
    <col min="12" max="12" width="10.6640625" style="312" customWidth="1" collapsed="1"/>
    <col min="13" max="13" width="15.5" style="238" customWidth="1"/>
    <col min="14" max="14" width="15.1640625" style="238" customWidth="1"/>
    <col min="15" max="15" width="6.1640625" style="238" customWidth="1"/>
    <col min="16" max="16" width="11.1640625" style="238" customWidth="1"/>
    <col min="17" max="17" width="8.5" style="239" customWidth="1"/>
    <col min="18" max="18" width="3.6640625" style="239" customWidth="1"/>
    <col min="19" max="19" width="11.33203125" style="238" customWidth="1"/>
    <col min="20" max="20" width="9" style="238" bestFit="1" customWidth="1"/>
    <col min="21" max="21" width="6.1640625" style="238" customWidth="1"/>
    <col min="22" max="22" width="10.1640625" style="238" customWidth="1"/>
    <col min="23" max="25" width="9.1640625" style="238" hidden="1" customWidth="1" outlineLevel="1"/>
    <col min="26" max="26" width="8.83203125" style="238" bestFit="1" customWidth="1" collapsed="1"/>
    <col min="27" max="34" width="8.83203125" style="238" bestFit="1" customWidth="1"/>
    <col min="35" max="37" width="9.1640625" style="238" bestFit="1" customWidth="1"/>
    <col min="38" max="38" width="13.1640625" style="238" bestFit="1" customWidth="1"/>
    <col min="39" max="50" width="10.1640625" style="238" customWidth="1" outlineLevel="1"/>
    <col min="51" max="51" width="10.6640625" style="238" customWidth="1"/>
    <col min="52" max="63" width="10.1640625" style="238" hidden="1" customWidth="1" outlineLevel="1"/>
    <col min="64" max="64" width="10.6640625" style="238" customWidth="1" collapsed="1"/>
    <col min="65" max="76" width="8.1640625" style="238" hidden="1" customWidth="1" outlineLevel="1"/>
    <col min="77" max="77" width="10.6640625" style="238" customWidth="1" collapsed="1"/>
    <col min="78" max="89" width="8.1640625" style="239" customWidth="1"/>
    <col min="90" max="101" width="10.6640625" style="239" bestFit="1" customWidth="1"/>
    <col min="102" max="16384" width="10.6640625" style="238"/>
  </cols>
  <sheetData>
    <row r="1" spans="1:101" hidden="1" x14ac:dyDescent="0.15">
      <c r="B1" s="265" t="s">
        <v>249</v>
      </c>
      <c r="C1" s="249" t="s">
        <v>314</v>
      </c>
    </row>
    <row r="2" spans="1:101" s="236" customFormat="1" ht="31.5" customHeight="1" x14ac:dyDescent="0.15">
      <c r="A2" s="232"/>
      <c r="B2" s="233" t="str">
        <f>"Company Name | Workforce Planning - Budget"</f>
        <v>Company Name | Workforce Planning - Budget</v>
      </c>
      <c r="C2" s="234"/>
      <c r="D2" s="234"/>
      <c r="E2" s="234"/>
      <c r="F2" s="234"/>
      <c r="G2" s="234"/>
      <c r="H2" s="234"/>
      <c r="I2" s="234"/>
      <c r="J2" s="234"/>
      <c r="K2" s="234"/>
      <c r="L2" s="235"/>
      <c r="M2" s="234"/>
      <c r="N2" s="234"/>
      <c r="O2" s="234"/>
      <c r="P2" s="234"/>
      <c r="Q2" s="232"/>
      <c r="R2" s="232"/>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row>
    <row r="3" spans="1:101" ht="10.5" hidden="1" customHeight="1" x14ac:dyDescent="0.15">
      <c r="A3" s="237"/>
      <c r="H3" s="238"/>
      <c r="L3" s="238"/>
      <c r="U3" s="237"/>
      <c r="V3" s="237"/>
      <c r="W3" s="237"/>
      <c r="X3" s="237"/>
      <c r="Y3" s="237"/>
      <c r="Z3" s="240">
        <v>1</v>
      </c>
      <c r="AA3" s="240">
        <v>2</v>
      </c>
      <c r="AB3" s="240">
        <v>3</v>
      </c>
      <c r="AC3" s="240">
        <v>4</v>
      </c>
      <c r="AD3" s="240">
        <v>5</v>
      </c>
      <c r="AE3" s="240">
        <v>6</v>
      </c>
      <c r="AF3" s="240">
        <v>7</v>
      </c>
      <c r="AG3" s="240">
        <v>8</v>
      </c>
      <c r="AH3" s="240">
        <v>9</v>
      </c>
      <c r="AI3" s="240">
        <v>10</v>
      </c>
      <c r="AJ3" s="240">
        <v>11</v>
      </c>
      <c r="AK3" s="240">
        <v>12</v>
      </c>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row>
    <row r="4" spans="1:101" s="244" customFormat="1" ht="17" hidden="1" customHeight="1" x14ac:dyDescent="0.2">
      <c r="A4" s="242"/>
      <c r="B4" s="243">
        <f>DATE(RIGHT(B1,2)+2000, VLOOKUP(LEFT(B1,3),'Forecast Drivers'!D51:E62,2,FALSE),1)</f>
        <v>44927</v>
      </c>
      <c r="D4" s="242"/>
      <c r="E4" s="242"/>
      <c r="F4" s="242"/>
      <c r="G4" s="242"/>
      <c r="H4" s="242"/>
      <c r="I4" s="245">
        <f>DATE(RIGHT(B1,2)+2000, VLOOKUP(LEFT(B1,3),'Forecast Drivers'!$D$51:$E$62,2,FALSE),1)</f>
        <v>44927</v>
      </c>
      <c r="J4" s="245"/>
      <c r="K4" s="245">
        <f>DATE(RIGHT(B1,2)+2000, VLOOKUP(LEFT(B1,3),'Forecast Drivers'!$D$51:$E$62,2,FALSE),1)</f>
        <v>44927</v>
      </c>
      <c r="L4" s="246"/>
      <c r="M4" s="242"/>
      <c r="U4" s="242"/>
      <c r="V4" s="242"/>
      <c r="W4" s="242"/>
      <c r="X4" s="242"/>
      <c r="Y4" s="242"/>
      <c r="Z4" s="247">
        <f>DATE(RIGHT(Z17,2)+2000, VLOOKUP(LEFT(Z17,3),'Forecast Drivers'!D51:E62,2,FALSE),1)</f>
        <v>44927</v>
      </c>
      <c r="AA4" s="247">
        <f>DATE(RIGHT(AA17,2)+2000, VLOOKUP(LEFT(AA17,3),'Forecast Drivers'!$D$51:$E$62,2,FALSE),1)</f>
        <v>44958</v>
      </c>
      <c r="AB4" s="247">
        <f>DATE(RIGHT(AB17,2)+2000, VLOOKUP(LEFT(AB17,3),'Forecast Drivers'!$D$51:$E$62,2,FALSE),1)</f>
        <v>44986</v>
      </c>
      <c r="AC4" s="247">
        <f>DATE(RIGHT(AC17,2)+2000, VLOOKUP(LEFT(AC17,3),'Forecast Drivers'!$D$51:$E$62,2,FALSE),1)</f>
        <v>45017</v>
      </c>
      <c r="AD4" s="247">
        <f>DATE(RIGHT(AD17,2)+2000, VLOOKUP(LEFT(AD17,3),'Forecast Drivers'!$D$51:$E$62,2,FALSE),1)</f>
        <v>45047</v>
      </c>
      <c r="AE4" s="247">
        <f>DATE(RIGHT(AE17,2)+2000, VLOOKUP(LEFT(AE17,3),'Forecast Drivers'!$D$51:$E$62,2,FALSE),1)</f>
        <v>45078</v>
      </c>
      <c r="AF4" s="247">
        <f>DATE(RIGHT(AF17,2)+2000, VLOOKUP(LEFT(AF17,3),'Forecast Drivers'!$D$51:$E$62,2,FALSE),1)</f>
        <v>45108</v>
      </c>
      <c r="AG4" s="247">
        <f>DATE(RIGHT(AG17,2)+2000, VLOOKUP(LEFT(AG17,3),'Forecast Drivers'!$D$51:$E$62,2,FALSE),1)</f>
        <v>45139</v>
      </c>
      <c r="AH4" s="247">
        <f>DATE(RIGHT(AH17,2)+2000, VLOOKUP(LEFT(AH17,3),'Forecast Drivers'!$D$51:$E$62,2,FALSE),1)</f>
        <v>45170</v>
      </c>
      <c r="AI4" s="247">
        <f>DATE(RIGHT(AI17,2)+2000, VLOOKUP(LEFT(AI17,3),'Forecast Drivers'!$D$51:$E$62,2,FALSE),1)</f>
        <v>45200</v>
      </c>
      <c r="AJ4" s="247">
        <f>DATE(RIGHT(AJ17,2)+2000, VLOOKUP(LEFT(AJ17,3),'Forecast Drivers'!$D$51:$E$62,2,FALSE),1)</f>
        <v>45231</v>
      </c>
      <c r="AK4" s="247">
        <f>DATE(RIGHT(AK17,2)+2000, VLOOKUP(LEFT(AK17,3),'Forecast Drivers'!$D$51:$E$62,2,FALSE),1)</f>
        <v>45261</v>
      </c>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row>
    <row r="5" spans="1:101" s="244" customFormat="1" ht="12.75" customHeight="1" thickBot="1" x14ac:dyDescent="0.25">
      <c r="A5" s="242"/>
      <c r="D5" s="242"/>
      <c r="E5" s="242"/>
      <c r="F5" s="242"/>
      <c r="G5" s="242"/>
      <c r="H5" s="242"/>
      <c r="I5" s="245"/>
      <c r="J5" s="245"/>
      <c r="K5" s="245"/>
      <c r="L5" s="246"/>
      <c r="M5" s="242"/>
      <c r="U5" s="242"/>
      <c r="V5" s="242"/>
      <c r="W5" s="242"/>
      <c r="X5" s="242"/>
      <c r="Y5" s="242"/>
      <c r="Z5" s="247"/>
      <c r="AA5" s="247"/>
      <c r="AB5" s="247"/>
      <c r="AC5" s="247"/>
      <c r="AD5" s="247"/>
      <c r="AE5" s="247"/>
      <c r="AF5" s="247"/>
      <c r="AG5" s="247"/>
      <c r="AH5" s="247"/>
      <c r="AI5" s="247"/>
      <c r="AJ5" s="247"/>
      <c r="AK5" s="247"/>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row>
    <row r="6" spans="1:101" s="244" customFormat="1" ht="17" customHeight="1" x14ac:dyDescent="0.2">
      <c r="A6" s="242"/>
      <c r="D6" s="242"/>
      <c r="E6" s="437" t="s">
        <v>39</v>
      </c>
      <c r="F6" s="438"/>
      <c r="G6" s="438"/>
      <c r="H6" s="438"/>
      <c r="I6" s="438"/>
      <c r="J6" s="438"/>
      <c r="K6" s="438"/>
      <c r="L6" s="438"/>
      <c r="M6" s="438"/>
      <c r="N6" s="438"/>
      <c r="O6" s="438"/>
      <c r="P6" s="439"/>
      <c r="U6" s="242"/>
      <c r="V6" s="242"/>
      <c r="W6" s="242"/>
      <c r="X6" s="242"/>
      <c r="Y6" s="242"/>
      <c r="Z6" s="247">
        <f>EOMONTH(Z4,0)</f>
        <v>44957</v>
      </c>
      <c r="AA6" s="247">
        <f t="shared" ref="AA6:AK6" si="0">EOMONTH(AA4,0)</f>
        <v>44985</v>
      </c>
      <c r="AB6" s="247">
        <f t="shared" si="0"/>
        <v>45016</v>
      </c>
      <c r="AC6" s="247">
        <f t="shared" si="0"/>
        <v>45046</v>
      </c>
      <c r="AD6" s="247">
        <f t="shared" si="0"/>
        <v>45077</v>
      </c>
      <c r="AE6" s="247">
        <f t="shared" si="0"/>
        <v>45107</v>
      </c>
      <c r="AF6" s="247">
        <f t="shared" si="0"/>
        <v>45138</v>
      </c>
      <c r="AG6" s="247">
        <f t="shared" si="0"/>
        <v>45169</v>
      </c>
      <c r="AH6" s="247">
        <f t="shared" si="0"/>
        <v>45199</v>
      </c>
      <c r="AI6" s="247">
        <f t="shared" si="0"/>
        <v>45230</v>
      </c>
      <c r="AJ6" s="247">
        <f t="shared" si="0"/>
        <v>45260</v>
      </c>
      <c r="AK6" s="247">
        <f t="shared" si="0"/>
        <v>45291</v>
      </c>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row>
    <row r="7" spans="1:101" ht="16.5" customHeight="1" outlineLevel="1" x14ac:dyDescent="0.15">
      <c r="A7" s="237"/>
      <c r="B7" s="248" t="s">
        <v>155</v>
      </c>
      <c r="C7" s="249" t="s">
        <v>154</v>
      </c>
      <c r="D7" s="250"/>
      <c r="E7" s="251"/>
      <c r="F7" s="252"/>
      <c r="G7" s="252"/>
      <c r="H7" s="252"/>
      <c r="I7" s="253"/>
      <c r="J7" s="253"/>
      <c r="K7" s="253"/>
      <c r="L7" s="254"/>
      <c r="M7" s="255"/>
      <c r="N7" s="255"/>
      <c r="O7" s="255"/>
      <c r="P7" s="256"/>
      <c r="U7" s="237"/>
      <c r="V7" s="237"/>
      <c r="W7" s="237"/>
      <c r="X7" s="237"/>
      <c r="Y7" s="237"/>
      <c r="Z7" s="240">
        <f>_xlfn.DAYS(Z6,Z4)+1</f>
        <v>31</v>
      </c>
      <c r="AA7" s="240">
        <f t="shared" ref="AA7:AK7" si="1">_xlfn.DAYS(AA6,AA4)+1</f>
        <v>28</v>
      </c>
      <c r="AB7" s="240">
        <f t="shared" si="1"/>
        <v>31</v>
      </c>
      <c r="AC7" s="240">
        <f t="shared" si="1"/>
        <v>30</v>
      </c>
      <c r="AD7" s="240">
        <f t="shared" si="1"/>
        <v>31</v>
      </c>
      <c r="AE7" s="240">
        <f t="shared" si="1"/>
        <v>30</v>
      </c>
      <c r="AF7" s="240">
        <f t="shared" si="1"/>
        <v>31</v>
      </c>
      <c r="AG7" s="240">
        <f t="shared" si="1"/>
        <v>31</v>
      </c>
      <c r="AH7" s="240">
        <f t="shared" si="1"/>
        <v>30</v>
      </c>
      <c r="AI7" s="240">
        <f t="shared" si="1"/>
        <v>31</v>
      </c>
      <c r="AJ7" s="240">
        <f t="shared" si="1"/>
        <v>30</v>
      </c>
      <c r="AK7" s="240">
        <f t="shared" si="1"/>
        <v>31</v>
      </c>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41"/>
      <c r="CA7" s="241"/>
      <c r="CB7" s="241"/>
      <c r="CC7" s="241"/>
      <c r="CD7" s="241"/>
      <c r="CE7" s="241"/>
      <c r="CF7" s="241"/>
      <c r="CG7" s="241"/>
      <c r="CH7" s="241"/>
      <c r="CI7" s="241"/>
      <c r="CJ7" s="241"/>
      <c r="CK7" s="241"/>
      <c r="CL7" s="241"/>
      <c r="CM7" s="241"/>
      <c r="CN7" s="241"/>
      <c r="CO7" s="241"/>
      <c r="CP7" s="241"/>
      <c r="CQ7" s="241"/>
      <c r="CR7" s="241"/>
      <c r="CS7" s="241"/>
      <c r="CT7" s="241"/>
      <c r="CU7" s="241"/>
      <c r="CV7" s="241"/>
      <c r="CW7" s="241"/>
    </row>
    <row r="8" spans="1:101" ht="16.25" customHeight="1" outlineLevel="1" x14ac:dyDescent="0.15">
      <c r="A8" s="237"/>
      <c r="B8" s="257"/>
      <c r="C8" s="237"/>
      <c r="D8" s="237"/>
      <c r="E8" s="251"/>
      <c r="F8" s="255"/>
      <c r="G8" s="255"/>
      <c r="H8" s="258"/>
      <c r="I8" s="255"/>
      <c r="J8" s="255"/>
      <c r="K8" s="255"/>
      <c r="L8" s="254"/>
      <c r="M8" s="255"/>
      <c r="N8" s="255"/>
      <c r="O8" s="255"/>
      <c r="P8" s="256"/>
      <c r="U8" s="440"/>
      <c r="V8" s="441"/>
      <c r="W8" s="441"/>
      <c r="X8" s="441"/>
      <c r="Y8" s="442"/>
      <c r="Z8" s="346" t="str">
        <f t="shared" ref="Z8:AK8" si="2">Z17</f>
        <v>Jan-23</v>
      </c>
      <c r="AA8" s="347" t="str">
        <f t="shared" si="2"/>
        <v>Feb-23</v>
      </c>
      <c r="AB8" s="347" t="str">
        <f t="shared" si="2"/>
        <v>Mar-23</v>
      </c>
      <c r="AC8" s="347" t="str">
        <f t="shared" si="2"/>
        <v>Apr-23</v>
      </c>
      <c r="AD8" s="347" t="str">
        <f t="shared" si="2"/>
        <v>May-23</v>
      </c>
      <c r="AE8" s="347" t="str">
        <f t="shared" si="2"/>
        <v>Jun-23</v>
      </c>
      <c r="AF8" s="347" t="str">
        <f t="shared" si="2"/>
        <v>Jul-23</v>
      </c>
      <c r="AG8" s="347" t="str">
        <f t="shared" si="2"/>
        <v>Aug-23</v>
      </c>
      <c r="AH8" s="347" t="str">
        <f t="shared" si="2"/>
        <v>Sep-23</v>
      </c>
      <c r="AI8" s="347" t="str">
        <f t="shared" si="2"/>
        <v>Oct-23</v>
      </c>
      <c r="AJ8" s="347" t="str">
        <f t="shared" si="2"/>
        <v>Nov-23</v>
      </c>
      <c r="AK8" s="347" t="str">
        <f t="shared" si="2"/>
        <v>Dec-23</v>
      </c>
      <c r="AL8" s="347" t="s">
        <v>186</v>
      </c>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row>
    <row r="9" spans="1:101" ht="18" customHeight="1" outlineLevel="1" x14ac:dyDescent="0.15">
      <c r="A9" s="237"/>
      <c r="B9" s="259">
        <f>YEAR(I4)</f>
        <v>2023</v>
      </c>
      <c r="C9" s="249" t="s">
        <v>153</v>
      </c>
      <c r="E9" s="251"/>
      <c r="F9" s="350">
        <v>600</v>
      </c>
      <c r="G9" s="260"/>
      <c r="H9" s="261"/>
      <c r="I9" s="260"/>
      <c r="J9" s="260"/>
      <c r="K9" s="260"/>
      <c r="L9" s="262" t="s">
        <v>203</v>
      </c>
      <c r="M9" s="260"/>
      <c r="N9" s="351">
        <v>0.03</v>
      </c>
      <c r="O9" s="262" t="s">
        <v>206</v>
      </c>
      <c r="P9" s="256"/>
      <c r="U9" s="445" t="s">
        <v>179</v>
      </c>
      <c r="V9" s="446"/>
      <c r="W9" s="446"/>
      <c r="X9" s="446"/>
      <c r="Y9" s="446"/>
      <c r="Z9" s="348">
        <f t="shared" ref="Z9:AL9" si="3">SUM(Z18:Z439)</f>
        <v>128759.93000000002</v>
      </c>
      <c r="AA9" s="348">
        <f t="shared" si="3"/>
        <v>135153.73000000001</v>
      </c>
      <c r="AB9" s="348">
        <f t="shared" si="3"/>
        <v>141547.53000000003</v>
      </c>
      <c r="AC9" s="348">
        <f t="shared" si="3"/>
        <v>151153.67000000001</v>
      </c>
      <c r="AD9" s="348">
        <f t="shared" si="3"/>
        <v>151153.67000000001</v>
      </c>
      <c r="AE9" s="348">
        <f t="shared" si="3"/>
        <v>151153.67000000001</v>
      </c>
      <c r="AF9" s="348">
        <f t="shared" si="3"/>
        <v>151153.67000000001</v>
      </c>
      <c r="AG9" s="348">
        <f t="shared" si="3"/>
        <v>151153.67000000001</v>
      </c>
      <c r="AH9" s="348">
        <f t="shared" si="3"/>
        <v>151153.67000000001</v>
      </c>
      <c r="AI9" s="348">
        <f t="shared" si="3"/>
        <v>151153.67000000001</v>
      </c>
      <c r="AJ9" s="348">
        <f t="shared" si="3"/>
        <v>151153.67000000001</v>
      </c>
      <c r="AK9" s="348">
        <f t="shared" si="3"/>
        <v>151153.67000000001</v>
      </c>
      <c r="AL9" s="349">
        <f t="shared" si="3"/>
        <v>1765844.2199999997</v>
      </c>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row>
    <row r="10" spans="1:101" ht="18" customHeight="1" outlineLevel="1" x14ac:dyDescent="0.15">
      <c r="A10" s="237"/>
      <c r="B10" s="263"/>
      <c r="C10" s="250"/>
      <c r="E10" s="251"/>
      <c r="F10" s="260"/>
      <c r="G10" s="260"/>
      <c r="H10" s="261"/>
      <c r="I10" s="260"/>
      <c r="J10" s="260"/>
      <c r="K10" s="260"/>
      <c r="L10" s="264"/>
      <c r="M10" s="260"/>
      <c r="N10" s="260"/>
      <c r="O10" s="260"/>
      <c r="P10" s="256"/>
      <c r="U10" s="443" t="s">
        <v>181</v>
      </c>
      <c r="V10" s="444"/>
      <c r="W10" s="444"/>
      <c r="X10" s="444"/>
      <c r="Y10" s="444"/>
      <c r="Z10" s="348">
        <f t="shared" ref="Z10:AL10" si="4">SUM(AM18:AM439)+SUM(AZ18:AZ439)</f>
        <v>9207.0223459999997</v>
      </c>
      <c r="AA10" s="348">
        <f t="shared" si="4"/>
        <v>8461.8258860000005</v>
      </c>
      <c r="AB10" s="348">
        <f t="shared" si="4"/>
        <v>8847.2774860000009</v>
      </c>
      <c r="AC10" s="348">
        <f t="shared" si="4"/>
        <v>9446.0579739999994</v>
      </c>
      <c r="AD10" s="348">
        <f t="shared" si="4"/>
        <v>9432.5786779999999</v>
      </c>
      <c r="AE10" s="348">
        <f t="shared" si="4"/>
        <v>9415.3183259999987</v>
      </c>
      <c r="AF10" s="348">
        <f t="shared" si="4"/>
        <v>7128.1555259999959</v>
      </c>
      <c r="AG10" s="348">
        <f t="shared" si="4"/>
        <v>4233.5951659999992</v>
      </c>
      <c r="AH10" s="348">
        <f t="shared" si="4"/>
        <v>3361.1664920000003</v>
      </c>
      <c r="AI10" s="348">
        <f t="shared" si="4"/>
        <v>3360.7527800000003</v>
      </c>
      <c r="AJ10" s="348">
        <f t="shared" si="4"/>
        <v>3360.7527800000003</v>
      </c>
      <c r="AK10" s="348">
        <f t="shared" si="4"/>
        <v>2964.3801799999978</v>
      </c>
      <c r="AL10" s="349">
        <f t="shared" si="4"/>
        <v>79218.883619999993</v>
      </c>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row>
    <row r="11" spans="1:101" ht="18" customHeight="1" outlineLevel="1" x14ac:dyDescent="0.15">
      <c r="A11" s="237"/>
      <c r="B11" s="36" t="s">
        <v>14</v>
      </c>
      <c r="C11" s="249" t="s">
        <v>137</v>
      </c>
      <c r="E11" s="251"/>
      <c r="F11" s="350">
        <v>147000</v>
      </c>
      <c r="G11" s="260"/>
      <c r="H11" s="261"/>
      <c r="I11" s="260"/>
      <c r="J11" s="260"/>
      <c r="K11" s="260"/>
      <c r="L11" s="264" t="s">
        <v>204</v>
      </c>
      <c r="M11" s="260"/>
      <c r="N11" s="351">
        <v>0.03</v>
      </c>
      <c r="O11" s="262" t="s">
        <v>207</v>
      </c>
      <c r="P11" s="256"/>
      <c r="U11" s="443" t="s">
        <v>180</v>
      </c>
      <c r="V11" s="444"/>
      <c r="W11" s="444"/>
      <c r="X11" s="444"/>
      <c r="Y11" s="444"/>
      <c r="Z11" s="348">
        <f t="shared" ref="Z11:AL11" si="5">SUM(BM18:BM439)</f>
        <v>7448.5391999999993</v>
      </c>
      <c r="AA11" s="348">
        <f t="shared" si="5"/>
        <v>8112.4771999999994</v>
      </c>
      <c r="AB11" s="348">
        <f t="shared" si="5"/>
        <v>8176.4151999999995</v>
      </c>
      <c r="AC11" s="348">
        <f t="shared" si="5"/>
        <v>9064.5993999999992</v>
      </c>
      <c r="AD11" s="348">
        <f t="shared" si="5"/>
        <v>9064.5993999999992</v>
      </c>
      <c r="AE11" s="348">
        <f t="shared" si="5"/>
        <v>9064.5993999999992</v>
      </c>
      <c r="AF11" s="348">
        <f t="shared" si="5"/>
        <v>9064.5993999999992</v>
      </c>
      <c r="AG11" s="348">
        <f t="shared" si="5"/>
        <v>9064.5993999999992</v>
      </c>
      <c r="AH11" s="348">
        <f t="shared" si="5"/>
        <v>9064.5993999999992</v>
      </c>
      <c r="AI11" s="348">
        <f t="shared" si="5"/>
        <v>9064.5993999999992</v>
      </c>
      <c r="AJ11" s="348">
        <f t="shared" si="5"/>
        <v>9064.5993999999992</v>
      </c>
      <c r="AK11" s="348">
        <f t="shared" si="5"/>
        <v>9064.5993999999992</v>
      </c>
      <c r="AL11" s="349">
        <f t="shared" si="5"/>
        <v>105318.8262</v>
      </c>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41"/>
      <c r="CA11" s="241"/>
      <c r="CB11" s="241"/>
      <c r="CC11" s="241"/>
      <c r="CD11" s="241"/>
      <c r="CE11" s="241"/>
      <c r="CF11" s="241"/>
      <c r="CG11" s="241"/>
      <c r="CH11" s="241"/>
      <c r="CI11" s="241"/>
      <c r="CJ11" s="241"/>
      <c r="CK11" s="241"/>
      <c r="CL11" s="241"/>
      <c r="CM11" s="241"/>
      <c r="CN11" s="241"/>
      <c r="CO11" s="241"/>
      <c r="CP11" s="241"/>
      <c r="CQ11" s="241"/>
      <c r="CR11" s="241"/>
      <c r="CS11" s="241"/>
      <c r="CT11" s="241"/>
      <c r="CU11" s="241"/>
      <c r="CV11" s="241"/>
      <c r="CW11" s="241"/>
    </row>
    <row r="12" spans="1:101" ht="18" customHeight="1" outlineLevel="1" x14ac:dyDescent="0.15">
      <c r="A12" s="237"/>
      <c r="B12" s="266"/>
      <c r="E12" s="251"/>
      <c r="F12" s="260"/>
      <c r="G12" s="260"/>
      <c r="H12" s="261"/>
      <c r="I12" s="260"/>
      <c r="J12" s="260"/>
      <c r="K12" s="260"/>
      <c r="L12" s="264"/>
      <c r="M12" s="260"/>
      <c r="N12" s="260"/>
      <c r="O12" s="260"/>
      <c r="P12" s="256"/>
      <c r="U12" s="443" t="s">
        <v>186</v>
      </c>
      <c r="V12" s="444"/>
      <c r="W12" s="444"/>
      <c r="X12" s="444"/>
      <c r="Y12" s="444"/>
      <c r="Z12" s="349">
        <f>SUM(Z9:Z11)</f>
        <v>145415.49154600003</v>
      </c>
      <c r="AA12" s="349">
        <f t="shared" ref="AA12:AK12" si="6">SUM(AA9:AA11)</f>
        <v>151728.03308600001</v>
      </c>
      <c r="AB12" s="349">
        <f t="shared" si="6"/>
        <v>158571.22268600002</v>
      </c>
      <c r="AC12" s="349">
        <f t="shared" si="6"/>
        <v>169664.32737400001</v>
      </c>
      <c r="AD12" s="349">
        <f t="shared" si="6"/>
        <v>169650.84807800001</v>
      </c>
      <c r="AE12" s="349">
        <f t="shared" si="6"/>
        <v>169633.58772600003</v>
      </c>
      <c r="AF12" s="349">
        <f t="shared" si="6"/>
        <v>167346.42492600001</v>
      </c>
      <c r="AG12" s="349">
        <f t="shared" si="6"/>
        <v>164451.864566</v>
      </c>
      <c r="AH12" s="349">
        <f t="shared" si="6"/>
        <v>163579.43589200001</v>
      </c>
      <c r="AI12" s="349">
        <f t="shared" si="6"/>
        <v>163579.02218000003</v>
      </c>
      <c r="AJ12" s="349">
        <f t="shared" si="6"/>
        <v>163579.02218000003</v>
      </c>
      <c r="AK12" s="349">
        <f t="shared" si="6"/>
        <v>163182.64958000003</v>
      </c>
      <c r="AL12" s="349">
        <f>SUM(Z12:AK12)</f>
        <v>1950381.9298200002</v>
      </c>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41"/>
      <c r="CA12" s="241"/>
      <c r="CB12" s="241"/>
      <c r="CC12" s="241"/>
      <c r="CD12" s="241"/>
      <c r="CE12" s="241"/>
      <c r="CF12" s="241"/>
      <c r="CG12" s="241"/>
      <c r="CH12" s="241"/>
      <c r="CI12" s="241"/>
      <c r="CJ12" s="241"/>
      <c r="CK12" s="241"/>
      <c r="CL12" s="241"/>
      <c r="CM12" s="241"/>
      <c r="CN12" s="241"/>
      <c r="CO12" s="241"/>
      <c r="CP12" s="241"/>
      <c r="CQ12" s="241"/>
      <c r="CR12" s="241"/>
      <c r="CS12" s="241"/>
      <c r="CT12" s="241"/>
      <c r="CU12" s="241"/>
      <c r="CV12" s="241"/>
      <c r="CW12" s="241"/>
    </row>
    <row r="13" spans="1:101" ht="18" customHeight="1" outlineLevel="1" x14ac:dyDescent="0.15">
      <c r="A13" s="237"/>
      <c r="E13" s="251"/>
      <c r="F13" s="351">
        <v>6.2E-2</v>
      </c>
      <c r="G13" s="260"/>
      <c r="H13" s="261"/>
      <c r="I13" s="260"/>
      <c r="J13" s="260"/>
      <c r="K13" s="260"/>
      <c r="L13" s="264" t="s">
        <v>205</v>
      </c>
      <c r="M13" s="260"/>
      <c r="N13" s="351">
        <v>1.4500000000000001E-2</v>
      </c>
      <c r="O13" s="262" t="s">
        <v>208</v>
      </c>
      <c r="P13" s="256"/>
      <c r="U13" s="443" t="s">
        <v>152</v>
      </c>
      <c r="V13" s="444"/>
      <c r="W13" s="444"/>
      <c r="X13" s="444"/>
      <c r="Y13" s="444"/>
      <c r="Z13" s="348">
        <f t="shared" ref="Z13:AL13" si="7">SUM(BZ18:BZ437)</f>
        <v>8</v>
      </c>
      <c r="AA13" s="348">
        <f t="shared" si="7"/>
        <v>8.5</v>
      </c>
      <c r="AB13" s="348">
        <f t="shared" si="7"/>
        <v>9</v>
      </c>
      <c r="AC13" s="348">
        <f t="shared" si="7"/>
        <v>10</v>
      </c>
      <c r="AD13" s="348">
        <f t="shared" si="7"/>
        <v>10</v>
      </c>
      <c r="AE13" s="348">
        <f t="shared" si="7"/>
        <v>10</v>
      </c>
      <c r="AF13" s="348">
        <f t="shared" si="7"/>
        <v>10</v>
      </c>
      <c r="AG13" s="348">
        <f t="shared" si="7"/>
        <v>10</v>
      </c>
      <c r="AH13" s="348">
        <f t="shared" si="7"/>
        <v>10</v>
      </c>
      <c r="AI13" s="348">
        <f t="shared" si="7"/>
        <v>10</v>
      </c>
      <c r="AJ13" s="348">
        <f t="shared" si="7"/>
        <v>10</v>
      </c>
      <c r="AK13" s="348">
        <f t="shared" si="7"/>
        <v>10</v>
      </c>
      <c r="AL13" s="349">
        <f t="shared" si="7"/>
        <v>8</v>
      </c>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41"/>
      <c r="CA13" s="241"/>
      <c r="CB13" s="241"/>
      <c r="CC13" s="241"/>
      <c r="CD13" s="241"/>
      <c r="CE13" s="241"/>
      <c r="CF13" s="241"/>
      <c r="CG13" s="241"/>
      <c r="CH13" s="241"/>
      <c r="CI13" s="241"/>
      <c r="CJ13" s="241"/>
      <c r="CK13" s="241"/>
      <c r="CL13" s="241"/>
      <c r="CM13" s="241"/>
      <c r="CN13" s="241"/>
      <c r="CO13" s="241"/>
      <c r="CP13" s="241"/>
      <c r="CQ13" s="241"/>
      <c r="CR13" s="241"/>
      <c r="CS13" s="241"/>
      <c r="CT13" s="241"/>
      <c r="CU13" s="241"/>
      <c r="CV13" s="241"/>
      <c r="CW13" s="241"/>
    </row>
    <row r="14" spans="1:101" ht="15" customHeight="1" outlineLevel="1" thickBot="1" x14ac:dyDescent="0.2">
      <c r="A14" s="237"/>
      <c r="D14" s="266"/>
      <c r="E14" s="267"/>
      <c r="F14" s="268"/>
      <c r="G14" s="268"/>
      <c r="H14" s="269"/>
      <c r="I14" s="268"/>
      <c r="J14" s="268"/>
      <c r="K14" s="268"/>
      <c r="L14" s="270"/>
      <c r="M14" s="268"/>
      <c r="N14" s="268"/>
      <c r="O14" s="271"/>
      <c r="P14" s="272"/>
      <c r="U14" s="273"/>
      <c r="V14" s="273"/>
      <c r="W14" s="273"/>
      <c r="X14" s="273"/>
      <c r="Y14" s="273"/>
      <c r="Z14" s="274"/>
      <c r="AA14" s="275"/>
      <c r="AB14" s="275"/>
      <c r="AC14" s="275"/>
      <c r="AD14" s="275"/>
      <c r="AE14" s="275"/>
      <c r="AF14" s="275"/>
      <c r="AG14" s="275"/>
      <c r="AH14" s="275"/>
      <c r="AI14" s="275"/>
      <c r="AJ14" s="275"/>
      <c r="AK14" s="275"/>
      <c r="AL14" s="276"/>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row>
    <row r="15" spans="1:101" ht="20" customHeight="1" thickBot="1" x14ac:dyDescent="0.2">
      <c r="A15" s="237"/>
      <c r="L15" s="278"/>
      <c r="Z15" s="279"/>
      <c r="AA15" s="280">
        <v>1</v>
      </c>
      <c r="AB15" s="280">
        <v>2</v>
      </c>
      <c r="AC15" s="280">
        <v>3</v>
      </c>
      <c r="AD15" s="280">
        <v>4</v>
      </c>
      <c r="AE15" s="280">
        <v>5</v>
      </c>
      <c r="AF15" s="280">
        <v>6</v>
      </c>
      <c r="AG15" s="280">
        <v>7</v>
      </c>
      <c r="AH15" s="280">
        <v>8</v>
      </c>
      <c r="AI15" s="280">
        <v>9</v>
      </c>
      <c r="AJ15" s="280">
        <v>10</v>
      </c>
      <c r="AK15" s="280">
        <v>11</v>
      </c>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41"/>
    </row>
    <row r="16" spans="1:101" s="285" customFormat="1" ht="30" customHeight="1" x14ac:dyDescent="0.15">
      <c r="A16" s="281"/>
      <c r="B16" s="321"/>
      <c r="C16" s="322"/>
      <c r="D16" s="323"/>
      <c r="E16" s="323"/>
      <c r="F16" s="323"/>
      <c r="G16" s="322"/>
      <c r="H16" s="322"/>
      <c r="I16" s="322"/>
      <c r="J16" s="322"/>
      <c r="K16" s="322"/>
      <c r="L16" s="324"/>
      <c r="M16" s="323"/>
      <c r="N16" s="323"/>
      <c r="O16" s="322"/>
      <c r="P16" s="325"/>
      <c r="Q16" s="326"/>
      <c r="R16" s="326"/>
      <c r="S16" s="327"/>
      <c r="T16" s="327"/>
      <c r="U16" s="328"/>
      <c r="V16" s="329"/>
      <c r="W16" s="282"/>
      <c r="X16" s="283"/>
      <c r="Y16" s="284"/>
      <c r="Z16" s="216" t="s">
        <v>146</v>
      </c>
      <c r="AA16" s="216" t="str">
        <f>Z16</f>
        <v>Salary Detail</v>
      </c>
      <c r="AB16" s="216" t="str">
        <f t="shared" ref="AB16:AK16" si="8">AA16</f>
        <v>Salary Detail</v>
      </c>
      <c r="AC16" s="216" t="str">
        <f t="shared" si="8"/>
        <v>Salary Detail</v>
      </c>
      <c r="AD16" s="216" t="str">
        <f t="shared" si="8"/>
        <v>Salary Detail</v>
      </c>
      <c r="AE16" s="216" t="str">
        <f t="shared" si="8"/>
        <v>Salary Detail</v>
      </c>
      <c r="AF16" s="216" t="str">
        <f t="shared" si="8"/>
        <v>Salary Detail</v>
      </c>
      <c r="AG16" s="216" t="str">
        <f t="shared" si="8"/>
        <v>Salary Detail</v>
      </c>
      <c r="AH16" s="216" t="str">
        <f t="shared" si="8"/>
        <v>Salary Detail</v>
      </c>
      <c r="AI16" s="216" t="str">
        <f t="shared" si="8"/>
        <v>Salary Detail</v>
      </c>
      <c r="AJ16" s="216" t="str">
        <f t="shared" si="8"/>
        <v>Salary Detail</v>
      </c>
      <c r="AK16" s="216" t="str">
        <f t="shared" si="8"/>
        <v>Salary Detail</v>
      </c>
      <c r="AL16" s="216" t="s">
        <v>158</v>
      </c>
      <c r="AM16" s="216" t="s">
        <v>184</v>
      </c>
      <c r="AN16" s="216" t="str">
        <f>AM16</f>
        <v>Fed Taxes Detail</v>
      </c>
      <c r="AO16" s="216" t="str">
        <f t="shared" ref="AO16:AX16" si="9">AN16</f>
        <v>Fed Taxes Detail</v>
      </c>
      <c r="AP16" s="216" t="str">
        <f t="shared" si="9"/>
        <v>Fed Taxes Detail</v>
      </c>
      <c r="AQ16" s="216" t="str">
        <f t="shared" si="9"/>
        <v>Fed Taxes Detail</v>
      </c>
      <c r="AR16" s="216" t="str">
        <f t="shared" si="9"/>
        <v>Fed Taxes Detail</v>
      </c>
      <c r="AS16" s="216" t="str">
        <f t="shared" si="9"/>
        <v>Fed Taxes Detail</v>
      </c>
      <c r="AT16" s="216" t="str">
        <f t="shared" si="9"/>
        <v>Fed Taxes Detail</v>
      </c>
      <c r="AU16" s="216" t="str">
        <f t="shared" si="9"/>
        <v>Fed Taxes Detail</v>
      </c>
      <c r="AV16" s="216" t="str">
        <f t="shared" si="9"/>
        <v>Fed Taxes Detail</v>
      </c>
      <c r="AW16" s="216" t="str">
        <f t="shared" si="9"/>
        <v>Fed Taxes Detail</v>
      </c>
      <c r="AX16" s="216" t="str">
        <f t="shared" si="9"/>
        <v>Fed Taxes Detail</v>
      </c>
      <c r="AY16" s="216" t="s">
        <v>188</v>
      </c>
      <c r="AZ16" s="216" t="s">
        <v>185</v>
      </c>
      <c r="BA16" s="216" t="str">
        <f>AZ16</f>
        <v>State Taxes Detail</v>
      </c>
      <c r="BB16" s="216" t="str">
        <f t="shared" ref="BB16:BK16" si="10">BA16</f>
        <v>State Taxes Detail</v>
      </c>
      <c r="BC16" s="216" t="str">
        <f t="shared" si="10"/>
        <v>State Taxes Detail</v>
      </c>
      <c r="BD16" s="216" t="str">
        <f t="shared" si="10"/>
        <v>State Taxes Detail</v>
      </c>
      <c r="BE16" s="216" t="str">
        <f t="shared" si="10"/>
        <v>State Taxes Detail</v>
      </c>
      <c r="BF16" s="216" t="str">
        <f t="shared" si="10"/>
        <v>State Taxes Detail</v>
      </c>
      <c r="BG16" s="216" t="str">
        <f t="shared" si="10"/>
        <v>State Taxes Detail</v>
      </c>
      <c r="BH16" s="216" t="str">
        <f t="shared" si="10"/>
        <v>State Taxes Detail</v>
      </c>
      <c r="BI16" s="216" t="str">
        <f t="shared" si="10"/>
        <v>State Taxes Detail</v>
      </c>
      <c r="BJ16" s="216" t="str">
        <f t="shared" si="10"/>
        <v>State Taxes Detail</v>
      </c>
      <c r="BK16" s="216" t="str">
        <f t="shared" si="10"/>
        <v>State Taxes Detail</v>
      </c>
      <c r="BL16" s="216" t="s">
        <v>189</v>
      </c>
      <c r="BM16" s="216" t="s">
        <v>147</v>
      </c>
      <c r="BN16" s="216" t="str">
        <f>BM16</f>
        <v>Benefits Detail</v>
      </c>
      <c r="BO16" s="216" t="str">
        <f t="shared" ref="BO16:BX16" si="11">BN16</f>
        <v>Benefits Detail</v>
      </c>
      <c r="BP16" s="216" t="str">
        <f t="shared" si="11"/>
        <v>Benefits Detail</v>
      </c>
      <c r="BQ16" s="216" t="str">
        <f t="shared" si="11"/>
        <v>Benefits Detail</v>
      </c>
      <c r="BR16" s="216" t="str">
        <f t="shared" si="11"/>
        <v>Benefits Detail</v>
      </c>
      <c r="BS16" s="216" t="str">
        <f t="shared" si="11"/>
        <v>Benefits Detail</v>
      </c>
      <c r="BT16" s="216" t="str">
        <f t="shared" si="11"/>
        <v>Benefits Detail</v>
      </c>
      <c r="BU16" s="216" t="str">
        <f t="shared" si="11"/>
        <v>Benefits Detail</v>
      </c>
      <c r="BV16" s="216" t="str">
        <f t="shared" si="11"/>
        <v>Benefits Detail</v>
      </c>
      <c r="BW16" s="216" t="str">
        <f t="shared" si="11"/>
        <v>Benefits Detail</v>
      </c>
      <c r="BX16" s="216" t="str">
        <f t="shared" si="11"/>
        <v>Benefits Detail</v>
      </c>
      <c r="BY16" s="216" t="s">
        <v>159</v>
      </c>
      <c r="BZ16" s="216" t="s">
        <v>149</v>
      </c>
      <c r="CA16" s="216" t="str">
        <f>BZ16</f>
        <v>FTE Detail</v>
      </c>
      <c r="CB16" s="216" t="str">
        <f t="shared" ref="CB16:CK16" si="12">CA16</f>
        <v>FTE Detail</v>
      </c>
      <c r="CC16" s="216" t="str">
        <f t="shared" si="12"/>
        <v>FTE Detail</v>
      </c>
      <c r="CD16" s="216" t="str">
        <f t="shared" si="12"/>
        <v>FTE Detail</v>
      </c>
      <c r="CE16" s="216" t="str">
        <f t="shared" si="12"/>
        <v>FTE Detail</v>
      </c>
      <c r="CF16" s="216" t="str">
        <f t="shared" si="12"/>
        <v>FTE Detail</v>
      </c>
      <c r="CG16" s="216" t="str">
        <f t="shared" si="12"/>
        <v>FTE Detail</v>
      </c>
      <c r="CH16" s="216" t="str">
        <f t="shared" si="12"/>
        <v>FTE Detail</v>
      </c>
      <c r="CI16" s="216" t="str">
        <f t="shared" si="12"/>
        <v>FTE Detail</v>
      </c>
      <c r="CJ16" s="216" t="str">
        <f t="shared" si="12"/>
        <v>FTE Detail</v>
      </c>
      <c r="CK16" s="216" t="str">
        <f t="shared" si="12"/>
        <v>FTE Detail</v>
      </c>
      <c r="CL16" s="216" t="s">
        <v>148</v>
      </c>
      <c r="CM16" s="216" t="str">
        <f>CL16</f>
        <v>Headcount Detail</v>
      </c>
      <c r="CN16" s="216" t="str">
        <f t="shared" ref="CN16:CW16" si="13">CM16</f>
        <v>Headcount Detail</v>
      </c>
      <c r="CO16" s="216" t="str">
        <f t="shared" si="13"/>
        <v>Headcount Detail</v>
      </c>
      <c r="CP16" s="216" t="str">
        <f t="shared" si="13"/>
        <v>Headcount Detail</v>
      </c>
      <c r="CQ16" s="216" t="str">
        <f t="shared" si="13"/>
        <v>Headcount Detail</v>
      </c>
      <c r="CR16" s="216" t="str">
        <f t="shared" si="13"/>
        <v>Headcount Detail</v>
      </c>
      <c r="CS16" s="216" t="str">
        <f t="shared" si="13"/>
        <v>Headcount Detail</v>
      </c>
      <c r="CT16" s="216" t="str">
        <f t="shared" si="13"/>
        <v>Headcount Detail</v>
      </c>
      <c r="CU16" s="216" t="str">
        <f t="shared" si="13"/>
        <v>Headcount Detail</v>
      </c>
      <c r="CV16" s="216" t="str">
        <f t="shared" si="13"/>
        <v>Headcount Detail</v>
      </c>
      <c r="CW16" s="216" t="str">
        <f t="shared" si="13"/>
        <v>Headcount Detail</v>
      </c>
    </row>
    <row r="17" spans="1:101" ht="28" x14ac:dyDescent="0.15">
      <c r="A17" s="237"/>
      <c r="B17" s="330" t="s">
        <v>160</v>
      </c>
      <c r="C17" s="331" t="s">
        <v>161</v>
      </c>
      <c r="D17" s="331" t="s">
        <v>76</v>
      </c>
      <c r="E17" s="331"/>
      <c r="F17" s="331" t="s">
        <v>16</v>
      </c>
      <c r="G17" s="331" t="s">
        <v>18</v>
      </c>
      <c r="H17" s="331" t="s">
        <v>19</v>
      </c>
      <c r="I17" s="331" t="s">
        <v>20</v>
      </c>
      <c r="J17" s="331" t="s">
        <v>251</v>
      </c>
      <c r="K17" s="331" t="s">
        <v>17</v>
      </c>
      <c r="L17" s="332" t="s">
        <v>162</v>
      </c>
      <c r="M17" s="331" t="s">
        <v>163</v>
      </c>
      <c r="N17" s="331" t="s">
        <v>197</v>
      </c>
      <c r="O17" s="331" t="s">
        <v>164</v>
      </c>
      <c r="P17" s="333" t="s">
        <v>165</v>
      </c>
      <c r="Q17" s="334" t="s">
        <v>166</v>
      </c>
      <c r="R17" s="334"/>
      <c r="S17" s="331" t="s">
        <v>167</v>
      </c>
      <c r="T17" s="331" t="s">
        <v>202</v>
      </c>
      <c r="U17" s="334" t="s">
        <v>168</v>
      </c>
      <c r="V17" s="335" t="s">
        <v>169</v>
      </c>
      <c r="W17" s="286" t="s">
        <v>182</v>
      </c>
      <c r="X17" s="287" t="s">
        <v>183</v>
      </c>
      <c r="Y17" s="288" t="s">
        <v>170</v>
      </c>
      <c r="Z17" s="206" t="str">
        <f>B1</f>
        <v>Jan-23</v>
      </c>
      <c r="AA17" s="206" t="str">
        <f>TEXT(EOMONTH($B$4,AA15),"mmm-yy")</f>
        <v>Feb-23</v>
      </c>
      <c r="AB17" s="206" t="str">
        <f t="shared" ref="AB17:AK17" si="14">TEXT(EOMONTH($B$4,AB15),"mmm-yy")</f>
        <v>Mar-23</v>
      </c>
      <c r="AC17" s="206" t="str">
        <f t="shared" si="14"/>
        <v>Apr-23</v>
      </c>
      <c r="AD17" s="206" t="str">
        <f t="shared" si="14"/>
        <v>May-23</v>
      </c>
      <c r="AE17" s="206" t="str">
        <f t="shared" si="14"/>
        <v>Jun-23</v>
      </c>
      <c r="AF17" s="206" t="str">
        <f t="shared" si="14"/>
        <v>Jul-23</v>
      </c>
      <c r="AG17" s="206" t="str">
        <f t="shared" si="14"/>
        <v>Aug-23</v>
      </c>
      <c r="AH17" s="206" t="str">
        <f t="shared" si="14"/>
        <v>Sep-23</v>
      </c>
      <c r="AI17" s="206" t="str">
        <f t="shared" si="14"/>
        <v>Oct-23</v>
      </c>
      <c r="AJ17" s="206" t="str">
        <f t="shared" si="14"/>
        <v>Nov-23</v>
      </c>
      <c r="AK17" s="206" t="str">
        <f t="shared" si="14"/>
        <v>Dec-23</v>
      </c>
      <c r="AL17" s="206"/>
      <c r="AM17" s="206" t="str">
        <f>Z17</f>
        <v>Jan-23</v>
      </c>
      <c r="AN17" s="206" t="str">
        <f t="shared" ref="AN17:AX17" si="15">AA17</f>
        <v>Feb-23</v>
      </c>
      <c r="AO17" s="206" t="str">
        <f t="shared" si="15"/>
        <v>Mar-23</v>
      </c>
      <c r="AP17" s="206" t="str">
        <f t="shared" si="15"/>
        <v>Apr-23</v>
      </c>
      <c r="AQ17" s="206" t="str">
        <f t="shared" si="15"/>
        <v>May-23</v>
      </c>
      <c r="AR17" s="206" t="str">
        <f t="shared" si="15"/>
        <v>Jun-23</v>
      </c>
      <c r="AS17" s="206" t="str">
        <f t="shared" si="15"/>
        <v>Jul-23</v>
      </c>
      <c r="AT17" s="206" t="str">
        <f t="shared" si="15"/>
        <v>Aug-23</v>
      </c>
      <c r="AU17" s="206" t="str">
        <f t="shared" si="15"/>
        <v>Sep-23</v>
      </c>
      <c r="AV17" s="206" t="str">
        <f t="shared" si="15"/>
        <v>Oct-23</v>
      </c>
      <c r="AW17" s="206" t="str">
        <f t="shared" si="15"/>
        <v>Nov-23</v>
      </c>
      <c r="AX17" s="206" t="str">
        <f t="shared" si="15"/>
        <v>Dec-23</v>
      </c>
      <c r="AY17" s="206"/>
      <c r="AZ17" s="206" t="str">
        <f>AM17</f>
        <v>Jan-23</v>
      </c>
      <c r="BA17" s="206" t="str">
        <f t="shared" ref="BA17:BK17" si="16">AN17</f>
        <v>Feb-23</v>
      </c>
      <c r="BB17" s="206" t="str">
        <f t="shared" si="16"/>
        <v>Mar-23</v>
      </c>
      <c r="BC17" s="206" t="str">
        <f t="shared" si="16"/>
        <v>Apr-23</v>
      </c>
      <c r="BD17" s="206" t="str">
        <f t="shared" si="16"/>
        <v>May-23</v>
      </c>
      <c r="BE17" s="206" t="str">
        <f t="shared" si="16"/>
        <v>Jun-23</v>
      </c>
      <c r="BF17" s="206" t="str">
        <f t="shared" si="16"/>
        <v>Jul-23</v>
      </c>
      <c r="BG17" s="206" t="str">
        <f t="shared" si="16"/>
        <v>Aug-23</v>
      </c>
      <c r="BH17" s="206" t="str">
        <f t="shared" si="16"/>
        <v>Sep-23</v>
      </c>
      <c r="BI17" s="206" t="str">
        <f t="shared" si="16"/>
        <v>Oct-23</v>
      </c>
      <c r="BJ17" s="206" t="str">
        <f t="shared" si="16"/>
        <v>Nov-23</v>
      </c>
      <c r="BK17" s="206" t="str">
        <f t="shared" si="16"/>
        <v>Dec-23</v>
      </c>
      <c r="BL17" s="206"/>
      <c r="BM17" s="206" t="str">
        <f>Z17</f>
        <v>Jan-23</v>
      </c>
      <c r="BN17" s="206" t="str">
        <f t="shared" ref="BN17:BX17" si="17">AA17</f>
        <v>Feb-23</v>
      </c>
      <c r="BO17" s="206" t="str">
        <f t="shared" si="17"/>
        <v>Mar-23</v>
      </c>
      <c r="BP17" s="206" t="str">
        <f t="shared" si="17"/>
        <v>Apr-23</v>
      </c>
      <c r="BQ17" s="206" t="str">
        <f t="shared" si="17"/>
        <v>May-23</v>
      </c>
      <c r="BR17" s="206" t="str">
        <f t="shared" si="17"/>
        <v>Jun-23</v>
      </c>
      <c r="BS17" s="206" t="str">
        <f t="shared" si="17"/>
        <v>Jul-23</v>
      </c>
      <c r="BT17" s="206" t="str">
        <f t="shared" si="17"/>
        <v>Aug-23</v>
      </c>
      <c r="BU17" s="206" t="str">
        <f t="shared" si="17"/>
        <v>Sep-23</v>
      </c>
      <c r="BV17" s="206" t="str">
        <f t="shared" si="17"/>
        <v>Oct-23</v>
      </c>
      <c r="BW17" s="206" t="str">
        <f t="shared" si="17"/>
        <v>Nov-23</v>
      </c>
      <c r="BX17" s="206" t="str">
        <f t="shared" si="17"/>
        <v>Dec-23</v>
      </c>
      <c r="BY17" s="206"/>
      <c r="BZ17" s="206" t="str">
        <f>Z17</f>
        <v>Jan-23</v>
      </c>
      <c r="CA17" s="206" t="str">
        <f t="shared" ref="CA17:CK17" si="18">AA17</f>
        <v>Feb-23</v>
      </c>
      <c r="CB17" s="206" t="str">
        <f t="shared" si="18"/>
        <v>Mar-23</v>
      </c>
      <c r="CC17" s="206" t="str">
        <f t="shared" si="18"/>
        <v>Apr-23</v>
      </c>
      <c r="CD17" s="206" t="str">
        <f t="shared" si="18"/>
        <v>May-23</v>
      </c>
      <c r="CE17" s="206" t="str">
        <f t="shared" si="18"/>
        <v>Jun-23</v>
      </c>
      <c r="CF17" s="206" t="str">
        <f t="shared" si="18"/>
        <v>Jul-23</v>
      </c>
      <c r="CG17" s="206" t="str">
        <f t="shared" si="18"/>
        <v>Aug-23</v>
      </c>
      <c r="CH17" s="206" t="str">
        <f t="shared" si="18"/>
        <v>Sep-23</v>
      </c>
      <c r="CI17" s="206" t="str">
        <f t="shared" si="18"/>
        <v>Oct-23</v>
      </c>
      <c r="CJ17" s="206" t="str">
        <f t="shared" si="18"/>
        <v>Nov-23</v>
      </c>
      <c r="CK17" s="206" t="str">
        <f t="shared" si="18"/>
        <v>Dec-23</v>
      </c>
      <c r="CL17" s="206" t="str">
        <f>Z17</f>
        <v>Jan-23</v>
      </c>
      <c r="CM17" s="206" t="str">
        <f t="shared" ref="CM17:CW17" si="19">AA17</f>
        <v>Feb-23</v>
      </c>
      <c r="CN17" s="206" t="str">
        <f t="shared" si="19"/>
        <v>Mar-23</v>
      </c>
      <c r="CO17" s="206" t="str">
        <f t="shared" si="19"/>
        <v>Apr-23</v>
      </c>
      <c r="CP17" s="206" t="str">
        <f t="shared" si="19"/>
        <v>May-23</v>
      </c>
      <c r="CQ17" s="206" t="str">
        <f t="shared" si="19"/>
        <v>Jun-23</v>
      </c>
      <c r="CR17" s="206" t="str">
        <f t="shared" si="19"/>
        <v>Jul-23</v>
      </c>
      <c r="CS17" s="206" t="str">
        <f t="shared" si="19"/>
        <v>Aug-23</v>
      </c>
      <c r="CT17" s="206" t="str">
        <f t="shared" si="19"/>
        <v>Sep-23</v>
      </c>
      <c r="CU17" s="206" t="str">
        <f t="shared" si="19"/>
        <v>Oct-23</v>
      </c>
      <c r="CV17" s="206" t="str">
        <f t="shared" si="19"/>
        <v>Nov-23</v>
      </c>
      <c r="CW17" s="206" t="str">
        <f t="shared" si="19"/>
        <v>Dec-23</v>
      </c>
    </row>
    <row r="18" spans="1:101" ht="16.25" customHeight="1" x14ac:dyDescent="0.15">
      <c r="A18" s="237"/>
      <c r="B18" s="336">
        <v>44972</v>
      </c>
      <c r="C18" s="337">
        <v>47848</v>
      </c>
      <c r="D18" s="338" t="s">
        <v>85</v>
      </c>
      <c r="E18" s="338"/>
      <c r="F18" s="339" t="s">
        <v>29</v>
      </c>
      <c r="G18" s="339" t="s">
        <v>21</v>
      </c>
      <c r="H18" s="339" t="s">
        <v>22</v>
      </c>
      <c r="I18" s="339" t="s">
        <v>23</v>
      </c>
      <c r="J18" s="339" t="s">
        <v>235</v>
      </c>
      <c r="K18" s="339" t="str">
        <f t="shared" ref="K18:K27" si="20">$B$11</f>
        <v>Budget</v>
      </c>
      <c r="L18" s="340">
        <v>51</v>
      </c>
      <c r="M18" s="341" t="s">
        <v>252</v>
      </c>
      <c r="N18" s="341" t="s">
        <v>201</v>
      </c>
      <c r="O18" s="338">
        <v>4</v>
      </c>
      <c r="P18" s="342">
        <v>90292</v>
      </c>
      <c r="Q18" s="343">
        <v>0.05</v>
      </c>
      <c r="R18" s="343"/>
      <c r="S18" s="338" t="s">
        <v>171</v>
      </c>
      <c r="T18" s="338" t="s">
        <v>171</v>
      </c>
      <c r="U18" s="344">
        <v>0.01</v>
      </c>
      <c r="V18" s="345" t="s">
        <v>84</v>
      </c>
      <c r="W18" s="289">
        <f>VLOOKUP($V18,'Forecast Drivers'!$H$34:$K$44,2,FALSE)</f>
        <v>3.2000000000000002E-3</v>
      </c>
      <c r="X18" s="290">
        <f>VLOOKUP($V18,'Forecast Drivers'!$H$34:$K$44,4,FALSE)</f>
        <v>48</v>
      </c>
      <c r="Y18" s="291">
        <f>(P18*(1+$N$9)/12)+((P18*(1+$N$9)/12)*(IF(LEFT(S18,1)="Y",'Forecast Drivers'!$C$44,Q18)))</f>
        <v>12787.604500000001</v>
      </c>
      <c r="Z18" s="210">
        <f>ROUND(IF(AND($B18&lt;Z$4,$C18&gt;Z$6),$Y18,IF(AND($B18&gt;=Z$4,$B18&lt;=Z$6),$Y18*(Z$7+1-DAY($B18))/Z$7,IF(AND($C18&gt;=Z$4,$C18&lt;=Z$6),$Y18*DAY($C18)/Z$7,0))),2)</f>
        <v>0</v>
      </c>
      <c r="AA18" s="210">
        <f t="shared" ref="Z18:AK23" si="21">ROUND(IF(AND($B18&lt;AA$4,$C18&gt;AA$6),$Y18,IF(AND($B18&gt;=AA$4,$B18&lt;=AA$6),$Y18*(AA$7+1-DAY($B18))/AA$7,IF(AND($C18&gt;=AA$4,$C18&lt;=AA$6),$Y18*DAY($C18)/AA$7,0))),2)</f>
        <v>6393.8</v>
      </c>
      <c r="AB18" s="210">
        <f t="shared" si="21"/>
        <v>12787.6</v>
      </c>
      <c r="AC18" s="210">
        <f t="shared" si="21"/>
        <v>12787.6</v>
      </c>
      <c r="AD18" s="210">
        <f t="shared" si="21"/>
        <v>12787.6</v>
      </c>
      <c r="AE18" s="210">
        <f t="shared" si="21"/>
        <v>12787.6</v>
      </c>
      <c r="AF18" s="210">
        <f t="shared" si="21"/>
        <v>12787.6</v>
      </c>
      <c r="AG18" s="210">
        <f t="shared" si="21"/>
        <v>12787.6</v>
      </c>
      <c r="AH18" s="210">
        <f t="shared" si="21"/>
        <v>12787.6</v>
      </c>
      <c r="AI18" s="210">
        <f t="shared" si="21"/>
        <v>12787.6</v>
      </c>
      <c r="AJ18" s="210">
        <f t="shared" si="21"/>
        <v>12787.6</v>
      </c>
      <c r="AK18" s="210">
        <f t="shared" si="21"/>
        <v>12787.6</v>
      </c>
      <c r="AL18" s="209">
        <f>SUM(Z18:AK18)</f>
        <v>134269.80000000002</v>
      </c>
      <c r="AM18" s="210">
        <f>(Z18*'Forecast Drivers'!$I$31)+(Z18*'Forecast Drivers'!$I$33)</f>
        <v>0</v>
      </c>
      <c r="AN18" s="210">
        <f>IF(SUM($AM18:AM18)+(AA18*'Forecast Drivers'!$I$31)&gt;='Forecast Drivers'!$K$31,'Forecast Drivers'!$K$31-SUM($AM18:AM18),AA18*'Forecast Drivers'!$I$31)</f>
        <v>396.41559999999998</v>
      </c>
      <c r="AO18" s="210">
        <f>IF(SUM($AM18:AN18)+(AB18*'Forecast Drivers'!$I$31)&gt;='Forecast Drivers'!$K$31,'Forecast Drivers'!$K$31-SUM($AM18:AN18),AB18*'Forecast Drivers'!$I$31)</f>
        <v>792.83119999999997</v>
      </c>
      <c r="AP18" s="210">
        <f>IF(SUM($AM18:AO18)+(AC18*'Forecast Drivers'!$I$31)&gt;='Forecast Drivers'!$K$31,'Forecast Drivers'!$K$31-SUM($AM18:AO18),AC18*'Forecast Drivers'!$I$31)</f>
        <v>792.83119999999997</v>
      </c>
      <c r="AQ18" s="210">
        <f>IF(SUM($AM18:AP18)+(AD18*'Forecast Drivers'!$I$31)&gt;='Forecast Drivers'!$K$31,'Forecast Drivers'!$K$31-SUM($AM18:AP18),AD18*'Forecast Drivers'!$I$31)</f>
        <v>792.83119999999997</v>
      </c>
      <c r="AR18" s="210">
        <f>IF(SUM($AM18:AQ18)+(AE18*'Forecast Drivers'!$I$31)&gt;='Forecast Drivers'!$K$31,'Forecast Drivers'!$K$31-SUM($AM18:AQ18),AE18*'Forecast Drivers'!$I$31)</f>
        <v>792.83119999999997</v>
      </c>
      <c r="AS18" s="210">
        <f>IF(SUM($AM18:AR18)+(AF18*'Forecast Drivers'!$I$31)&gt;='Forecast Drivers'!$K$31,'Forecast Drivers'!$K$31-SUM($AM18:AR18),AF18*'Forecast Drivers'!$I$31)</f>
        <v>792.83119999999997</v>
      </c>
      <c r="AT18" s="210">
        <f>IF(SUM($AM18:AS18)+(AG18*'Forecast Drivers'!$I$31)&gt;='Forecast Drivers'!$K$31,'Forecast Drivers'!$K$31-SUM($AM18:AS18),AG18*'Forecast Drivers'!$I$31)</f>
        <v>792.83119999999997</v>
      </c>
      <c r="AU18" s="210">
        <f>IF(SUM($AM18:AT18)+(AH18*'Forecast Drivers'!$I$31)&gt;='Forecast Drivers'!$K$31,'Forecast Drivers'!$K$31-SUM($AM18:AT18),AH18*'Forecast Drivers'!$I$31)</f>
        <v>792.83119999999997</v>
      </c>
      <c r="AV18" s="210">
        <f>IF(SUM($AM18:AU18)+(AI18*'Forecast Drivers'!$I$31)&gt;='Forecast Drivers'!$K$31,'Forecast Drivers'!$K$31-SUM($AM18:AU18),AI18*'Forecast Drivers'!$I$31)</f>
        <v>792.83119999999997</v>
      </c>
      <c r="AW18" s="210">
        <f>IF(SUM($AM18:AV18)+(AJ18*'Forecast Drivers'!$I$31)&gt;='Forecast Drivers'!$K$31,'Forecast Drivers'!$K$31-SUM($AM18:AV18),AJ18*'Forecast Drivers'!$I$31)</f>
        <v>792.83119999999997</v>
      </c>
      <c r="AX18" s="210">
        <f>IF(SUM($AM18:AW18)+(AK18*'Forecast Drivers'!$I$31)&gt;='Forecast Drivers'!$K$31,'Forecast Drivers'!$K$31-SUM($AM18:AW18),AK18*'Forecast Drivers'!$I$31)</f>
        <v>707.90360000000055</v>
      </c>
      <c r="AY18" s="209">
        <f>SUM(AM18:AX18)</f>
        <v>8239.7999999999993</v>
      </c>
      <c r="AZ18" s="210">
        <f>IF(Z18*$W18&gt;$X18,$X18,Z18*$W18)</f>
        <v>0</v>
      </c>
      <c r="BA18" s="210">
        <f>IF(SUM($AZ18:AZ18)+(AA18*$W18)&gt;=$X18,$X18-SUM($AZ18:AZ18),(AA18*$W18))</f>
        <v>20.460160000000002</v>
      </c>
      <c r="BB18" s="210">
        <f>IF(SUM($AZ18:BA18)+(AB18*$W18)&gt;=$X18,$X18-SUM($AZ18:BA18),(AB18*$W18))</f>
        <v>27.539839999999998</v>
      </c>
      <c r="BC18" s="210">
        <f>IF(SUM($AZ18:BB18)+(AC18*$W18)&gt;=$X18,$X18-SUM($AZ18:BB18),(AC18*$W18))</f>
        <v>0</v>
      </c>
      <c r="BD18" s="210">
        <f>IF(SUM($AZ18:BC18)+(AD18*$W18)&gt;=$X18,$X18-SUM($AZ18:BC18),(AD18*$W18))</f>
        <v>0</v>
      </c>
      <c r="BE18" s="210">
        <f>IF(SUM($AZ18:BD18)+(AE18*$W18)&gt;=$X18,$X18-SUM($AZ18:BD18),(AE18*$W18))</f>
        <v>0</v>
      </c>
      <c r="BF18" s="210">
        <f>IF(SUM($AZ18:BE18)+(AF18*$W18)&gt;=$X18,$X18-SUM($AZ18:BE18),(AF18*$W18))</f>
        <v>0</v>
      </c>
      <c r="BG18" s="210">
        <f>IF(SUM($AZ18:BF18)+(AG18*$W18)&gt;=$X18,$X18-SUM($AZ18:BF18),(AG18*$W18))</f>
        <v>0</v>
      </c>
      <c r="BH18" s="210">
        <f>IF(SUM($AZ18:BG18)+(AH18*$W18)&gt;=$X18,$X18-SUM($AZ18:BG18),(AH18*$W18))</f>
        <v>0</v>
      </c>
      <c r="BI18" s="210">
        <f>IF(SUM($AZ18:BH18)+(AI18*$W18)&gt;=$X18,$X18-SUM($AZ18:BH18),(AI18*$W18))</f>
        <v>0</v>
      </c>
      <c r="BJ18" s="210">
        <f>IF(SUM($AZ18:BI18)+(AJ18*$W18)&gt;=$X18,$X18-SUM($AZ18:BI18),(AJ18*$W18))</f>
        <v>0</v>
      </c>
      <c r="BK18" s="210">
        <f>IF(SUM($AZ18:BJ18)+(AK18*$W18)&gt;=$X18,$X18-SUM($AZ18:BJ18),(AK18*$W18))</f>
        <v>0</v>
      </c>
      <c r="BL18" s="209">
        <f>SUM(AZ18:BK18)</f>
        <v>48</v>
      </c>
      <c r="BM18" s="210">
        <f t="shared" ref="BM18:BX18" si="22">IF(Z18&gt;0,IF(LEFT($T18,1)="Y",$F$9,0)+(IF($U18&gt;$N$11,$N$11,$U18)*Z18),0)</f>
        <v>0</v>
      </c>
      <c r="BN18" s="210">
        <f t="shared" si="22"/>
        <v>663.93799999999999</v>
      </c>
      <c r="BO18" s="210">
        <f t="shared" si="22"/>
        <v>727.87599999999998</v>
      </c>
      <c r="BP18" s="210">
        <f t="shared" si="22"/>
        <v>727.87599999999998</v>
      </c>
      <c r="BQ18" s="210">
        <f t="shared" si="22"/>
        <v>727.87599999999998</v>
      </c>
      <c r="BR18" s="210">
        <f t="shared" si="22"/>
        <v>727.87599999999998</v>
      </c>
      <c r="BS18" s="210">
        <f t="shared" si="22"/>
        <v>727.87599999999998</v>
      </c>
      <c r="BT18" s="210">
        <f t="shared" si="22"/>
        <v>727.87599999999998</v>
      </c>
      <c r="BU18" s="210">
        <f t="shared" si="22"/>
        <v>727.87599999999998</v>
      </c>
      <c r="BV18" s="210">
        <f t="shared" si="22"/>
        <v>727.87599999999998</v>
      </c>
      <c r="BW18" s="210">
        <f t="shared" si="22"/>
        <v>727.87599999999998</v>
      </c>
      <c r="BX18" s="210">
        <f t="shared" si="22"/>
        <v>727.87599999999998</v>
      </c>
      <c r="BY18" s="209">
        <f>SUM(BM18:BX18)</f>
        <v>7942.6980000000012</v>
      </c>
      <c r="BZ18" s="210">
        <f t="shared" ref="BZ18:CK18" si="23">ROUND(IFERROR(Z18/$Y18,0),1)</f>
        <v>0</v>
      </c>
      <c r="CA18" s="210">
        <f t="shared" si="23"/>
        <v>0.5</v>
      </c>
      <c r="CB18" s="210">
        <f t="shared" si="23"/>
        <v>1</v>
      </c>
      <c r="CC18" s="210">
        <f t="shared" si="23"/>
        <v>1</v>
      </c>
      <c r="CD18" s="210">
        <f t="shared" si="23"/>
        <v>1</v>
      </c>
      <c r="CE18" s="210">
        <f t="shared" si="23"/>
        <v>1</v>
      </c>
      <c r="CF18" s="210">
        <f t="shared" si="23"/>
        <v>1</v>
      </c>
      <c r="CG18" s="210">
        <f t="shared" si="23"/>
        <v>1</v>
      </c>
      <c r="CH18" s="210">
        <f t="shared" si="23"/>
        <v>1</v>
      </c>
      <c r="CI18" s="210">
        <f t="shared" si="23"/>
        <v>1</v>
      </c>
      <c r="CJ18" s="210">
        <f t="shared" si="23"/>
        <v>1</v>
      </c>
      <c r="CK18" s="210">
        <f t="shared" si="23"/>
        <v>1</v>
      </c>
      <c r="CL18" s="210">
        <f t="shared" ref="CL18:CW18" si="24">ROUNDUP(BZ18,0)</f>
        <v>0</v>
      </c>
      <c r="CM18" s="210">
        <f t="shared" si="24"/>
        <v>1</v>
      </c>
      <c r="CN18" s="210">
        <f t="shared" si="24"/>
        <v>1</v>
      </c>
      <c r="CO18" s="210">
        <f t="shared" si="24"/>
        <v>1</v>
      </c>
      <c r="CP18" s="210">
        <f t="shared" si="24"/>
        <v>1</v>
      </c>
      <c r="CQ18" s="210">
        <f t="shared" si="24"/>
        <v>1</v>
      </c>
      <c r="CR18" s="210">
        <f t="shared" si="24"/>
        <v>1</v>
      </c>
      <c r="CS18" s="210">
        <f t="shared" si="24"/>
        <v>1</v>
      </c>
      <c r="CT18" s="210">
        <f t="shared" si="24"/>
        <v>1</v>
      </c>
      <c r="CU18" s="210">
        <f t="shared" si="24"/>
        <v>1</v>
      </c>
      <c r="CV18" s="210">
        <f t="shared" si="24"/>
        <v>1</v>
      </c>
      <c r="CW18" s="210">
        <f t="shared" si="24"/>
        <v>1</v>
      </c>
    </row>
    <row r="19" spans="1:101" ht="17.5" customHeight="1" x14ac:dyDescent="0.15">
      <c r="A19" s="237"/>
      <c r="B19" s="336">
        <v>45017</v>
      </c>
      <c r="C19" s="337">
        <v>47848</v>
      </c>
      <c r="D19" s="338" t="s">
        <v>82</v>
      </c>
      <c r="E19" s="338"/>
      <c r="F19" s="339" t="s">
        <v>29</v>
      </c>
      <c r="G19" s="339" t="s">
        <v>21</v>
      </c>
      <c r="H19" s="339" t="s">
        <v>22</v>
      </c>
      <c r="I19" s="339" t="s">
        <v>23</v>
      </c>
      <c r="J19" s="339" t="s">
        <v>235</v>
      </c>
      <c r="K19" s="339" t="str">
        <f t="shared" si="20"/>
        <v>Budget</v>
      </c>
      <c r="L19" s="340">
        <v>64</v>
      </c>
      <c r="M19" s="341" t="s">
        <v>172</v>
      </c>
      <c r="N19" s="341" t="s">
        <v>201</v>
      </c>
      <c r="O19" s="338">
        <v>6</v>
      </c>
      <c r="P19" s="342">
        <v>67828</v>
      </c>
      <c r="Q19" s="343">
        <v>0.05</v>
      </c>
      <c r="R19" s="343"/>
      <c r="S19" s="338" t="s">
        <v>171</v>
      </c>
      <c r="T19" s="338" t="s">
        <v>171</v>
      </c>
      <c r="U19" s="344">
        <v>0.1</v>
      </c>
      <c r="V19" s="345" t="s">
        <v>84</v>
      </c>
      <c r="W19" s="289">
        <f>VLOOKUP($V19,'Forecast Drivers'!$H$34:$K$44,2,FALSE)</f>
        <v>3.2000000000000002E-3</v>
      </c>
      <c r="X19" s="290">
        <f>VLOOKUP($V19,'Forecast Drivers'!$H$34:$K$44,4,FALSE)</f>
        <v>48</v>
      </c>
      <c r="Y19" s="291">
        <f>(P19*(1+$N$9)/12)+((P19*(1+$N$9)/12)*(IF(LEFT(S19,1)="Y",'Forecast Drivers'!$C$44,Q19)))</f>
        <v>9606.1404999999995</v>
      </c>
      <c r="Z19" s="210">
        <f t="shared" si="21"/>
        <v>0</v>
      </c>
      <c r="AA19" s="210">
        <f t="shared" si="21"/>
        <v>0</v>
      </c>
      <c r="AB19" s="210">
        <f t="shared" si="21"/>
        <v>0</v>
      </c>
      <c r="AC19" s="210">
        <f t="shared" si="21"/>
        <v>9606.14</v>
      </c>
      <c r="AD19" s="210">
        <f t="shared" si="21"/>
        <v>9606.14</v>
      </c>
      <c r="AE19" s="210">
        <f t="shared" si="21"/>
        <v>9606.14</v>
      </c>
      <c r="AF19" s="210">
        <f t="shared" si="21"/>
        <v>9606.14</v>
      </c>
      <c r="AG19" s="210">
        <f t="shared" si="21"/>
        <v>9606.14</v>
      </c>
      <c r="AH19" s="210">
        <f t="shared" si="21"/>
        <v>9606.14</v>
      </c>
      <c r="AI19" s="210">
        <f t="shared" si="21"/>
        <v>9606.14</v>
      </c>
      <c r="AJ19" s="210">
        <f t="shared" si="21"/>
        <v>9606.14</v>
      </c>
      <c r="AK19" s="210">
        <f t="shared" si="21"/>
        <v>9606.14</v>
      </c>
      <c r="AL19" s="209">
        <f t="shared" ref="AL19:AL27" si="25">SUM(Z19:AK19)</f>
        <v>86455.26</v>
      </c>
      <c r="AM19" s="210">
        <f>(Z19*'Forecast Drivers'!$I$31)+(Z19*'Forecast Drivers'!$I$33)</f>
        <v>0</v>
      </c>
      <c r="AN19" s="210">
        <f>IF(SUM($AM19:AM19)+(AA19*'Forecast Drivers'!$I$31)&gt;='Forecast Drivers'!$K$31,'Forecast Drivers'!$K$31-SUM($AM19:AM19),AA19*'Forecast Drivers'!$I$31)</f>
        <v>0</v>
      </c>
      <c r="AO19" s="210">
        <f>IF(SUM($AM19:AN19)+(AB19*'Forecast Drivers'!$I$31)&gt;='Forecast Drivers'!$K$31,'Forecast Drivers'!$K$31-SUM($AM19:AN19),AB19*'Forecast Drivers'!$I$31)</f>
        <v>0</v>
      </c>
      <c r="AP19" s="210">
        <f>IF(SUM($AM19:AO19)+(AC19*'Forecast Drivers'!$I$31)&gt;='Forecast Drivers'!$K$31,'Forecast Drivers'!$K$31-SUM($AM19:AO19),AC19*'Forecast Drivers'!$I$31)</f>
        <v>595.58067999999992</v>
      </c>
      <c r="AQ19" s="210">
        <f>IF(SUM($AM19:AP19)+(AD19*'Forecast Drivers'!$I$31)&gt;='Forecast Drivers'!$K$31,'Forecast Drivers'!$K$31-SUM($AM19:AP19),AD19*'Forecast Drivers'!$I$31)</f>
        <v>595.58067999999992</v>
      </c>
      <c r="AR19" s="210">
        <f>IF(SUM($AM19:AQ19)+(AE19*'Forecast Drivers'!$I$31)&gt;='Forecast Drivers'!$K$31,'Forecast Drivers'!$K$31-SUM($AM19:AQ19),AE19*'Forecast Drivers'!$I$31)</f>
        <v>595.58067999999992</v>
      </c>
      <c r="AS19" s="210">
        <f>IF(SUM($AM19:AR19)+(AF19*'Forecast Drivers'!$I$31)&gt;='Forecast Drivers'!$K$31,'Forecast Drivers'!$K$31-SUM($AM19:AR19),AF19*'Forecast Drivers'!$I$31)</f>
        <v>595.58067999999992</v>
      </c>
      <c r="AT19" s="210">
        <f>IF(SUM($AM19:AS19)+(AG19*'Forecast Drivers'!$I$31)&gt;='Forecast Drivers'!$K$31,'Forecast Drivers'!$K$31-SUM($AM19:AS19),AG19*'Forecast Drivers'!$I$31)</f>
        <v>595.58067999999992</v>
      </c>
      <c r="AU19" s="210">
        <f>IF(SUM($AM19:AT19)+(AH19*'Forecast Drivers'!$I$31)&gt;='Forecast Drivers'!$K$31,'Forecast Drivers'!$K$31-SUM($AM19:AT19),AH19*'Forecast Drivers'!$I$31)</f>
        <v>595.58067999999992</v>
      </c>
      <c r="AV19" s="210">
        <f>IF(SUM($AM19:AU19)+(AI19*'Forecast Drivers'!$I$31)&gt;='Forecast Drivers'!$K$31,'Forecast Drivers'!$K$31-SUM($AM19:AU19),AI19*'Forecast Drivers'!$I$31)</f>
        <v>595.58067999999992</v>
      </c>
      <c r="AW19" s="210">
        <f>IF(SUM($AM19:AV19)+(AJ19*'Forecast Drivers'!$I$31)&gt;='Forecast Drivers'!$K$31,'Forecast Drivers'!$K$31-SUM($AM19:AV19),AJ19*'Forecast Drivers'!$I$31)</f>
        <v>595.58067999999992</v>
      </c>
      <c r="AX19" s="210">
        <f>IF(SUM($AM19:AW19)+(AK19*'Forecast Drivers'!$I$31)&gt;='Forecast Drivers'!$K$31,'Forecast Drivers'!$K$31-SUM($AM19:AW19),AK19*'Forecast Drivers'!$I$31)</f>
        <v>595.58067999999992</v>
      </c>
      <c r="AY19" s="209">
        <f t="shared" ref="AY19:AY27" si="26">SUM(AM19:AX19)</f>
        <v>5360.2261199999994</v>
      </c>
      <c r="AZ19" s="210">
        <f>IF(Z19*$W19&gt;$X19,$X19,Z19*$W19)</f>
        <v>0</v>
      </c>
      <c r="BA19" s="210">
        <f>IF(SUM($AZ19:AZ19)+(AA19*$W19)&gt;=$X19,$X19-SUM($AZ19:AZ19),(AA19*$W19))</f>
        <v>0</v>
      </c>
      <c r="BB19" s="210">
        <f>IF(SUM($AZ19:BA19)+(AB19*$W19)&gt;=$X19,$X19-SUM($AZ19:BA19),(AB19*$W19))</f>
        <v>0</v>
      </c>
      <c r="BC19" s="210">
        <f>IF(SUM($AZ19:BB19)+(AC19*$W19)&gt;=$X19,$X19-SUM($AZ19:BB19),(AC19*$W19))</f>
        <v>30.739647999999999</v>
      </c>
      <c r="BD19" s="210">
        <f>IF(SUM($AZ19:BC19)+(AD19*$W19)&gt;=$X19,$X19-SUM($AZ19:BC19),(AD19*$W19))</f>
        <v>17.260352000000001</v>
      </c>
      <c r="BE19" s="210">
        <f>IF(SUM($AZ19:BD19)+(AE19*$W19)&gt;=$X19,$X19-SUM($AZ19:BD19),(AE19*$W19))</f>
        <v>0</v>
      </c>
      <c r="BF19" s="210">
        <f>IF(SUM($AZ19:BE19)+(AF19*$W19)&gt;=$X19,$X19-SUM($AZ19:BE19),(AF19*$W19))</f>
        <v>0</v>
      </c>
      <c r="BG19" s="210">
        <f>IF(SUM($AZ19:BF19)+(AG19*$W19)&gt;=$X19,$X19-SUM($AZ19:BF19),(AG19*$W19))</f>
        <v>0</v>
      </c>
      <c r="BH19" s="210">
        <f>IF(SUM($AZ19:BG19)+(AH19*$W19)&gt;=$X19,$X19-SUM($AZ19:BG19),(AH19*$W19))</f>
        <v>0</v>
      </c>
      <c r="BI19" s="210">
        <f>IF(SUM($AZ19:BH19)+(AI19*$W19)&gt;=$X19,$X19-SUM($AZ19:BH19),(AI19*$W19))</f>
        <v>0</v>
      </c>
      <c r="BJ19" s="210">
        <f>IF(SUM($AZ19:BI19)+(AJ19*$W19)&gt;=$X19,$X19-SUM($AZ19:BI19),(AJ19*$W19))</f>
        <v>0</v>
      </c>
      <c r="BK19" s="210">
        <f>IF(SUM($AZ19:BJ19)+(AK19*$W19)&gt;=$X19,$X19-SUM($AZ19:BJ19),(AK19*$W19))</f>
        <v>0</v>
      </c>
      <c r="BL19" s="209">
        <f t="shared" ref="BL19:BL27" si="27">SUM(AZ19:BK19)</f>
        <v>48</v>
      </c>
      <c r="BM19" s="210">
        <f t="shared" ref="BM19:BM27" si="28">IF(Z19&gt;0,IF(LEFT($T19,1)="Y",$F$9,0)+(IF($U19&gt;$N$11,$N$11,$U19)*Z19),0)</f>
        <v>0</v>
      </c>
      <c r="BN19" s="210">
        <f t="shared" ref="BN19:BN27" si="29">IF(AA19&gt;0,IF(LEFT($T19,1)="Y",$F$9,0)+(IF($U19&gt;$N$11,$N$11,$U19)*AA19),0)</f>
        <v>0</v>
      </c>
      <c r="BO19" s="210">
        <f t="shared" ref="BO19:BO27" si="30">IF(AB19&gt;0,IF(LEFT($T19,1)="Y",$F$9,0)+(IF($U19&gt;$N$11,$N$11,$U19)*AB19),0)</f>
        <v>0</v>
      </c>
      <c r="BP19" s="210">
        <f t="shared" ref="BP19:BP27" si="31">IF(AC19&gt;0,IF(LEFT($T19,1)="Y",$F$9,0)+(IF($U19&gt;$N$11,$N$11,$U19)*AC19),0)</f>
        <v>888.18419999999992</v>
      </c>
      <c r="BQ19" s="210">
        <f t="shared" ref="BQ19:BQ27" si="32">IF(AD19&gt;0,IF(LEFT($T19,1)="Y",$F$9,0)+(IF($U19&gt;$N$11,$N$11,$U19)*AD19),0)</f>
        <v>888.18419999999992</v>
      </c>
      <c r="BR19" s="210">
        <f t="shared" ref="BR19:BR27" si="33">IF(AE19&gt;0,IF(LEFT($T19,1)="Y",$F$9,0)+(IF($U19&gt;$N$11,$N$11,$U19)*AE19),0)</f>
        <v>888.18419999999992</v>
      </c>
      <c r="BS19" s="210">
        <f t="shared" ref="BS19:BS27" si="34">IF(AF19&gt;0,IF(LEFT($T19,1)="Y",$F$9,0)+(IF($U19&gt;$N$11,$N$11,$U19)*AF19),0)</f>
        <v>888.18419999999992</v>
      </c>
      <c r="BT19" s="210">
        <f t="shared" ref="BT19:BT27" si="35">IF(AG19&gt;0,IF(LEFT($T19,1)="Y",$F$9,0)+(IF($U19&gt;$N$11,$N$11,$U19)*AG19),0)</f>
        <v>888.18419999999992</v>
      </c>
      <c r="BU19" s="210">
        <f t="shared" ref="BU19:BU27" si="36">IF(AH19&gt;0,IF(LEFT($T19,1)="Y",$F$9,0)+(IF($U19&gt;$N$11,$N$11,$U19)*AH19),0)</f>
        <v>888.18419999999992</v>
      </c>
      <c r="BV19" s="210">
        <f t="shared" ref="BV19:BV27" si="37">IF(AI19&gt;0,IF(LEFT($T19,1)="Y",$F$9,0)+(IF($U19&gt;$N$11,$N$11,$U19)*AI19),0)</f>
        <v>888.18419999999992</v>
      </c>
      <c r="BW19" s="210">
        <f t="shared" ref="BW19:BW27" si="38">IF(AJ19&gt;0,IF(LEFT($T19,1)="Y",$F$9,0)+(IF($U19&gt;$N$11,$N$11,$U19)*AJ19),0)</f>
        <v>888.18419999999992</v>
      </c>
      <c r="BX19" s="210">
        <f t="shared" ref="BX19:BX27" si="39">IF(AK19&gt;0,IF(LEFT($T19,1)="Y",$F$9,0)+(IF($U19&gt;$N$11,$N$11,$U19)*AK19),0)</f>
        <v>888.18419999999992</v>
      </c>
      <c r="BY19" s="209">
        <f t="shared" ref="BY19:BY27" si="40">SUM(BM19:BX19)</f>
        <v>7993.6577999999981</v>
      </c>
      <c r="BZ19" s="210">
        <f t="shared" ref="BZ19:CK27" si="41">ROUND(IFERROR(Z19/$Y19,0),1)</f>
        <v>0</v>
      </c>
      <c r="CA19" s="210">
        <f t="shared" si="41"/>
        <v>0</v>
      </c>
      <c r="CB19" s="210">
        <f t="shared" si="41"/>
        <v>0</v>
      </c>
      <c r="CC19" s="210">
        <f t="shared" si="41"/>
        <v>1</v>
      </c>
      <c r="CD19" s="210">
        <f t="shared" si="41"/>
        <v>1</v>
      </c>
      <c r="CE19" s="210">
        <f t="shared" si="41"/>
        <v>1</v>
      </c>
      <c r="CF19" s="210">
        <f t="shared" si="41"/>
        <v>1</v>
      </c>
      <c r="CG19" s="210">
        <f t="shared" si="41"/>
        <v>1</v>
      </c>
      <c r="CH19" s="210">
        <f t="shared" si="41"/>
        <v>1</v>
      </c>
      <c r="CI19" s="210">
        <f t="shared" si="41"/>
        <v>1</v>
      </c>
      <c r="CJ19" s="210">
        <f t="shared" si="41"/>
        <v>1</v>
      </c>
      <c r="CK19" s="210">
        <f t="shared" si="41"/>
        <v>1</v>
      </c>
      <c r="CL19" s="210">
        <f t="shared" ref="CL19:CL27" si="42">ROUNDUP(BZ19,0)</f>
        <v>0</v>
      </c>
      <c r="CM19" s="210">
        <f t="shared" ref="CM19:CW27" si="43">ROUNDUP(CA19,0)</f>
        <v>0</v>
      </c>
      <c r="CN19" s="210">
        <f t="shared" si="43"/>
        <v>0</v>
      </c>
      <c r="CO19" s="210">
        <f t="shared" si="43"/>
        <v>1</v>
      </c>
      <c r="CP19" s="210">
        <f t="shared" si="43"/>
        <v>1</v>
      </c>
      <c r="CQ19" s="210">
        <f t="shared" si="43"/>
        <v>1</v>
      </c>
      <c r="CR19" s="210">
        <f t="shared" si="43"/>
        <v>1</v>
      </c>
      <c r="CS19" s="210">
        <f t="shared" si="43"/>
        <v>1</v>
      </c>
      <c r="CT19" s="210">
        <f t="shared" si="43"/>
        <v>1</v>
      </c>
      <c r="CU19" s="210">
        <f t="shared" si="43"/>
        <v>1</v>
      </c>
      <c r="CV19" s="210">
        <f t="shared" si="43"/>
        <v>1</v>
      </c>
      <c r="CW19" s="210">
        <f t="shared" si="43"/>
        <v>1</v>
      </c>
    </row>
    <row r="20" spans="1:101" ht="16.25" customHeight="1" x14ac:dyDescent="0.15">
      <c r="A20" s="237"/>
      <c r="B20" s="336">
        <v>43466</v>
      </c>
      <c r="C20" s="337">
        <v>47848</v>
      </c>
      <c r="D20" s="338" t="s">
        <v>87</v>
      </c>
      <c r="E20" s="338"/>
      <c r="F20" s="339" t="s">
        <v>29</v>
      </c>
      <c r="G20" s="339" t="s">
        <v>21</v>
      </c>
      <c r="H20" s="339" t="s">
        <v>22</v>
      </c>
      <c r="I20" s="339" t="s">
        <v>23</v>
      </c>
      <c r="J20" s="339" t="s">
        <v>235</v>
      </c>
      <c r="K20" s="339" t="str">
        <f t="shared" si="20"/>
        <v>Budget</v>
      </c>
      <c r="L20" s="340">
        <v>268</v>
      </c>
      <c r="M20" s="341" t="s">
        <v>173</v>
      </c>
      <c r="N20" s="341" t="s">
        <v>198</v>
      </c>
      <c r="O20" s="338">
        <v>3</v>
      </c>
      <c r="P20" s="342">
        <v>144259</v>
      </c>
      <c r="Q20" s="343">
        <v>0.25</v>
      </c>
      <c r="R20" s="343"/>
      <c r="S20" s="338" t="s">
        <v>171</v>
      </c>
      <c r="T20" s="338" t="s">
        <v>171</v>
      </c>
      <c r="U20" s="344">
        <v>0.15</v>
      </c>
      <c r="V20" s="345" t="s">
        <v>90</v>
      </c>
      <c r="W20" s="289">
        <f>VLOOKUP($V20,'Forecast Drivers'!$H$34:$K$44,2,FALSE)</f>
        <v>3.2000000000000002E-3</v>
      </c>
      <c r="X20" s="290">
        <f>VLOOKUP($V20,'Forecast Drivers'!$H$34:$K$44,4,FALSE)</f>
        <v>37.119999999999997</v>
      </c>
      <c r="Y20" s="291">
        <f>(P20*(1+$N$9)/12)+((P20*(1+$N$9)/12)*(IF(LEFT(S20,1)="Y",'Forecast Drivers'!$C$44,Q20)))</f>
        <v>20430.680874999998</v>
      </c>
      <c r="Z20" s="210">
        <f t="shared" si="21"/>
        <v>20430.68</v>
      </c>
      <c r="AA20" s="210">
        <f t="shared" si="21"/>
        <v>20430.68</v>
      </c>
      <c r="AB20" s="210">
        <f t="shared" si="21"/>
        <v>20430.68</v>
      </c>
      <c r="AC20" s="210">
        <f t="shared" si="21"/>
        <v>20430.68</v>
      </c>
      <c r="AD20" s="210">
        <f t="shared" si="21"/>
        <v>20430.68</v>
      </c>
      <c r="AE20" s="210">
        <f t="shared" si="21"/>
        <v>20430.68</v>
      </c>
      <c r="AF20" s="210">
        <f t="shared" si="21"/>
        <v>20430.68</v>
      </c>
      <c r="AG20" s="210">
        <f t="shared" si="21"/>
        <v>20430.68</v>
      </c>
      <c r="AH20" s="210">
        <f t="shared" si="21"/>
        <v>20430.68</v>
      </c>
      <c r="AI20" s="210">
        <f t="shared" si="21"/>
        <v>20430.68</v>
      </c>
      <c r="AJ20" s="210">
        <f t="shared" si="21"/>
        <v>20430.68</v>
      </c>
      <c r="AK20" s="210">
        <f t="shared" si="21"/>
        <v>20430.68</v>
      </c>
      <c r="AL20" s="209">
        <f>SUM(Z20:AK20)</f>
        <v>245168.15999999995</v>
      </c>
      <c r="AM20" s="210">
        <f>(Z20*'Forecast Drivers'!$I$31)+(Z20*'Forecast Drivers'!$I$33)</f>
        <v>1389.2862400000001</v>
      </c>
      <c r="AN20" s="210">
        <f>IF(SUM($AM20:AM20)+(AA20*'Forecast Drivers'!$I$31)&gt;='Forecast Drivers'!$K$31,'Forecast Drivers'!$K$31-SUM($AM20:AM20),AA20*'Forecast Drivers'!$I$31)</f>
        <v>1266.70216</v>
      </c>
      <c r="AO20" s="210">
        <f>IF(SUM($AM20:AN20)+(AB20*'Forecast Drivers'!$I$31)&gt;='Forecast Drivers'!$K$31,'Forecast Drivers'!$K$31-SUM($AM20:AN20),AB20*'Forecast Drivers'!$I$31)</f>
        <v>1266.70216</v>
      </c>
      <c r="AP20" s="210">
        <f>IF(SUM($AM20:AO20)+(AC20*'Forecast Drivers'!$I$31)&gt;='Forecast Drivers'!$K$31,'Forecast Drivers'!$K$31-SUM($AM20:AO20),AC20*'Forecast Drivers'!$I$31)</f>
        <v>1266.70216</v>
      </c>
      <c r="AQ20" s="210">
        <f>IF(SUM($AM20:AP20)+(AD20*'Forecast Drivers'!$I$31)&gt;='Forecast Drivers'!$K$31,'Forecast Drivers'!$K$31-SUM($AM20:AP20),AD20*'Forecast Drivers'!$I$31)</f>
        <v>1266.70216</v>
      </c>
      <c r="AR20" s="210">
        <f>IF(SUM($AM20:AQ20)+(AE20*'Forecast Drivers'!$I$31)&gt;='Forecast Drivers'!$K$31,'Forecast Drivers'!$K$31-SUM($AM20:AQ20),AE20*'Forecast Drivers'!$I$31)</f>
        <v>1266.70216</v>
      </c>
      <c r="AS20" s="210">
        <f>IF(SUM($AM20:AR20)+(AF20*'Forecast Drivers'!$I$31)&gt;='Forecast Drivers'!$K$31,'Forecast Drivers'!$K$31-SUM($AM20:AR20),AF20*'Forecast Drivers'!$I$31)</f>
        <v>517.0029599999998</v>
      </c>
      <c r="AT20" s="210">
        <f>IF(SUM($AM20:AS20)+(AG20*'Forecast Drivers'!$I$31)&gt;='Forecast Drivers'!$K$31,'Forecast Drivers'!$K$31-SUM($AM20:AS20),AG20*'Forecast Drivers'!$I$31)</f>
        <v>0</v>
      </c>
      <c r="AU20" s="210">
        <f>IF(SUM($AM20:AT20)+(AH20*'Forecast Drivers'!$I$31)&gt;='Forecast Drivers'!$K$31,'Forecast Drivers'!$K$31-SUM($AM20:AT20),AH20*'Forecast Drivers'!$I$31)</f>
        <v>0</v>
      </c>
      <c r="AV20" s="210">
        <f>IF(SUM($AM20:AU20)+(AI20*'Forecast Drivers'!$I$31)&gt;='Forecast Drivers'!$K$31,'Forecast Drivers'!$K$31-SUM($AM20:AU20),AI20*'Forecast Drivers'!$I$31)</f>
        <v>0</v>
      </c>
      <c r="AW20" s="210">
        <f>IF(SUM($AM20:AV20)+(AJ20*'Forecast Drivers'!$I$31)&gt;='Forecast Drivers'!$K$31,'Forecast Drivers'!$K$31-SUM($AM20:AV20),AJ20*'Forecast Drivers'!$I$31)</f>
        <v>0</v>
      </c>
      <c r="AX20" s="210">
        <f>IF(SUM($AM20:AW20)+(AK20*'Forecast Drivers'!$I$31)&gt;='Forecast Drivers'!$K$31,'Forecast Drivers'!$K$31-SUM($AM20:AW20),AK20*'Forecast Drivers'!$I$31)</f>
        <v>0</v>
      </c>
      <c r="AY20" s="209">
        <f>SUM(AM20:AX20)</f>
        <v>8239.7999999999993</v>
      </c>
      <c r="AZ20" s="210">
        <f>IF(Z20*$W20&gt;$X20,$X20,Z20*$W20)</f>
        <v>37.119999999999997</v>
      </c>
      <c r="BA20" s="210">
        <f>IF(SUM($AZ20:AZ20)+(AA20*$W20)&gt;=$X20,$X20-SUM($AZ20:AZ20),(AA20*$W20))</f>
        <v>0</v>
      </c>
      <c r="BB20" s="210">
        <f>IF(SUM($AZ20:BA20)+(AB20*$W20)&gt;=$X20,$X20-SUM($AZ20:BA20),(AB20*$W20))</f>
        <v>0</v>
      </c>
      <c r="BC20" s="210">
        <f>IF(SUM($AZ20:BB20)+(AC20*$W20)&gt;=$X20,$X20-SUM($AZ20:BB20),(AC20*$W20))</f>
        <v>0</v>
      </c>
      <c r="BD20" s="210">
        <f>IF(SUM($AZ20:BC20)+(AD20*$W20)&gt;=$X20,$X20-SUM($AZ20:BC20),(AD20*$W20))</f>
        <v>0</v>
      </c>
      <c r="BE20" s="210">
        <f>IF(SUM($AZ20:BD20)+(AE20*$W20)&gt;=$X20,$X20-SUM($AZ20:BD20),(AE20*$W20))</f>
        <v>0</v>
      </c>
      <c r="BF20" s="210">
        <f>IF(SUM($AZ20:BE20)+(AF20*$W20)&gt;=$X20,$X20-SUM($AZ20:BE20),(AF20*$W20))</f>
        <v>0</v>
      </c>
      <c r="BG20" s="210">
        <f>IF(SUM($AZ20:BF20)+(AG20*$W20)&gt;=$X20,$X20-SUM($AZ20:BF20),(AG20*$W20))</f>
        <v>0</v>
      </c>
      <c r="BH20" s="210">
        <f>IF(SUM($AZ20:BG20)+(AH20*$W20)&gt;=$X20,$X20-SUM($AZ20:BG20),(AH20*$W20))</f>
        <v>0</v>
      </c>
      <c r="BI20" s="210">
        <f>IF(SUM($AZ20:BH20)+(AI20*$W20)&gt;=$X20,$X20-SUM($AZ20:BH20),(AI20*$W20))</f>
        <v>0</v>
      </c>
      <c r="BJ20" s="210">
        <f>IF(SUM($AZ20:BI20)+(AJ20*$W20)&gt;=$X20,$X20-SUM($AZ20:BI20),(AJ20*$W20))</f>
        <v>0</v>
      </c>
      <c r="BK20" s="210">
        <f>IF(SUM($AZ20:BJ20)+(AK20*$W20)&gt;=$X20,$X20-SUM($AZ20:BJ20),(AK20*$W20))</f>
        <v>0</v>
      </c>
      <c r="BL20" s="209">
        <f>SUM(AZ20:BK20)</f>
        <v>37.119999999999997</v>
      </c>
      <c r="BM20" s="210">
        <f>IF(Z20&gt;0,IF(LEFT($T20,1)="Y",$F$9,0)+(IF($U20&gt;$N$11,$N$11,$U20)*Z20),0)</f>
        <v>1212.9204</v>
      </c>
      <c r="BN20" s="210">
        <f t="shared" ref="BN20:BX20" si="44">IF(AA20&gt;0,IF(LEFT($T20,1)="Y",$F$9,0)+(IF($U20&gt;$N$11,$N$11,$U20)*AA20),0)</f>
        <v>1212.9204</v>
      </c>
      <c r="BO20" s="210">
        <f t="shared" si="44"/>
        <v>1212.9204</v>
      </c>
      <c r="BP20" s="210">
        <f t="shared" si="44"/>
        <v>1212.9204</v>
      </c>
      <c r="BQ20" s="210">
        <f t="shared" si="44"/>
        <v>1212.9204</v>
      </c>
      <c r="BR20" s="210">
        <f t="shared" si="44"/>
        <v>1212.9204</v>
      </c>
      <c r="BS20" s="210">
        <f t="shared" si="44"/>
        <v>1212.9204</v>
      </c>
      <c r="BT20" s="210">
        <f t="shared" si="44"/>
        <v>1212.9204</v>
      </c>
      <c r="BU20" s="210">
        <f t="shared" si="44"/>
        <v>1212.9204</v>
      </c>
      <c r="BV20" s="210">
        <f t="shared" si="44"/>
        <v>1212.9204</v>
      </c>
      <c r="BW20" s="210">
        <f t="shared" si="44"/>
        <v>1212.9204</v>
      </c>
      <c r="BX20" s="210">
        <f t="shared" si="44"/>
        <v>1212.9204</v>
      </c>
      <c r="BY20" s="209">
        <f>SUM(BM20:BX20)</f>
        <v>14555.044799999996</v>
      </c>
      <c r="BZ20" s="210">
        <f t="shared" ref="BZ20:CK20" si="45">ROUND(IFERROR(Z20/$Y20,0),1)</f>
        <v>1</v>
      </c>
      <c r="CA20" s="210">
        <f t="shared" si="45"/>
        <v>1</v>
      </c>
      <c r="CB20" s="210">
        <f t="shared" si="45"/>
        <v>1</v>
      </c>
      <c r="CC20" s="210">
        <f t="shared" si="45"/>
        <v>1</v>
      </c>
      <c r="CD20" s="210">
        <f t="shared" si="45"/>
        <v>1</v>
      </c>
      <c r="CE20" s="210">
        <f t="shared" si="45"/>
        <v>1</v>
      </c>
      <c r="CF20" s="210">
        <f t="shared" si="45"/>
        <v>1</v>
      </c>
      <c r="CG20" s="210">
        <f t="shared" si="45"/>
        <v>1</v>
      </c>
      <c r="CH20" s="210">
        <f t="shared" si="45"/>
        <v>1</v>
      </c>
      <c r="CI20" s="210">
        <f t="shared" si="45"/>
        <v>1</v>
      </c>
      <c r="CJ20" s="210">
        <f t="shared" si="45"/>
        <v>1</v>
      </c>
      <c r="CK20" s="210">
        <f t="shared" si="45"/>
        <v>1</v>
      </c>
      <c r="CL20" s="210">
        <f t="shared" ref="CL20:CW20" si="46">ROUNDUP(BZ20,0)</f>
        <v>1</v>
      </c>
      <c r="CM20" s="210">
        <f t="shared" si="46"/>
        <v>1</v>
      </c>
      <c r="CN20" s="210">
        <f t="shared" si="46"/>
        <v>1</v>
      </c>
      <c r="CO20" s="210">
        <f t="shared" si="46"/>
        <v>1</v>
      </c>
      <c r="CP20" s="210">
        <f t="shared" si="46"/>
        <v>1</v>
      </c>
      <c r="CQ20" s="210">
        <f t="shared" si="46"/>
        <v>1</v>
      </c>
      <c r="CR20" s="210">
        <f t="shared" si="46"/>
        <v>1</v>
      </c>
      <c r="CS20" s="210">
        <f t="shared" si="46"/>
        <v>1</v>
      </c>
      <c r="CT20" s="210">
        <f t="shared" si="46"/>
        <v>1</v>
      </c>
      <c r="CU20" s="210">
        <f t="shared" si="46"/>
        <v>1</v>
      </c>
      <c r="CV20" s="210">
        <f t="shared" si="46"/>
        <v>1</v>
      </c>
      <c r="CW20" s="210">
        <f t="shared" si="46"/>
        <v>1</v>
      </c>
    </row>
    <row r="21" spans="1:101" ht="16.25" customHeight="1" x14ac:dyDescent="0.15">
      <c r="A21" s="237"/>
      <c r="B21" s="336">
        <v>44287</v>
      </c>
      <c r="C21" s="337">
        <v>47848</v>
      </c>
      <c r="D21" s="338" t="s">
        <v>87</v>
      </c>
      <c r="E21" s="338"/>
      <c r="F21" s="339" t="s">
        <v>29</v>
      </c>
      <c r="G21" s="339" t="s">
        <v>21</v>
      </c>
      <c r="H21" s="339" t="s">
        <v>22</v>
      </c>
      <c r="I21" s="339" t="s">
        <v>23</v>
      </c>
      <c r="J21" s="339" t="s">
        <v>235</v>
      </c>
      <c r="K21" s="339" t="str">
        <f t="shared" si="20"/>
        <v>Budget</v>
      </c>
      <c r="L21" s="340">
        <v>211</v>
      </c>
      <c r="M21" s="341" t="s">
        <v>174</v>
      </c>
      <c r="N21" s="341" t="s">
        <v>199</v>
      </c>
      <c r="O21" s="338">
        <v>3</v>
      </c>
      <c r="P21" s="342">
        <v>135549</v>
      </c>
      <c r="Q21" s="343">
        <v>0.25</v>
      </c>
      <c r="R21" s="343"/>
      <c r="S21" s="338" t="s">
        <v>171</v>
      </c>
      <c r="T21" s="338" t="s">
        <v>175</v>
      </c>
      <c r="U21" s="344">
        <v>0.1</v>
      </c>
      <c r="V21" s="345" t="s">
        <v>90</v>
      </c>
      <c r="W21" s="289">
        <f>VLOOKUP($V21,'Forecast Drivers'!$H$34:$K$44,2,FALSE)</f>
        <v>3.2000000000000002E-3</v>
      </c>
      <c r="X21" s="290">
        <f>VLOOKUP($V21,'Forecast Drivers'!$H$34:$K$44,4,FALSE)</f>
        <v>37.119999999999997</v>
      </c>
      <c r="Y21" s="291">
        <f>(P21*(1+$N$9)/12)+((P21*(1+$N$9)/12)*(IF(LEFT(S21,1)="Y",'Forecast Drivers'!$C$44,Q21)))</f>
        <v>19197.127124999999</v>
      </c>
      <c r="Z21" s="210">
        <f t="shared" si="21"/>
        <v>19197.13</v>
      </c>
      <c r="AA21" s="210">
        <f t="shared" si="21"/>
        <v>19197.13</v>
      </c>
      <c r="AB21" s="210">
        <f t="shared" si="21"/>
        <v>19197.13</v>
      </c>
      <c r="AC21" s="210">
        <f t="shared" si="21"/>
        <v>19197.13</v>
      </c>
      <c r="AD21" s="210">
        <f t="shared" si="21"/>
        <v>19197.13</v>
      </c>
      <c r="AE21" s="210">
        <f t="shared" si="21"/>
        <v>19197.13</v>
      </c>
      <c r="AF21" s="210">
        <f t="shared" si="21"/>
        <v>19197.13</v>
      </c>
      <c r="AG21" s="210">
        <f t="shared" si="21"/>
        <v>19197.13</v>
      </c>
      <c r="AH21" s="210">
        <f t="shared" si="21"/>
        <v>19197.13</v>
      </c>
      <c r="AI21" s="210">
        <f t="shared" si="21"/>
        <v>19197.13</v>
      </c>
      <c r="AJ21" s="210">
        <f t="shared" si="21"/>
        <v>19197.13</v>
      </c>
      <c r="AK21" s="210">
        <f t="shared" si="21"/>
        <v>19197.13</v>
      </c>
      <c r="AL21" s="209">
        <f t="shared" si="25"/>
        <v>230365.56000000003</v>
      </c>
      <c r="AM21" s="210">
        <f>(Z21*'Forecast Drivers'!$I$31)+(Z21*'Forecast Drivers'!$I$33)</f>
        <v>1305.4048400000001</v>
      </c>
      <c r="AN21" s="210">
        <f>IF(SUM($AM21:AM21)+(AA21*'Forecast Drivers'!$I$31)&gt;='Forecast Drivers'!$K$31,'Forecast Drivers'!$K$31-SUM($AM21:AM21),AA21*'Forecast Drivers'!$I$31)</f>
        <v>1190.2220600000001</v>
      </c>
      <c r="AO21" s="210">
        <f>IF(SUM($AM21:AN21)+(AB21*'Forecast Drivers'!$I$31)&gt;='Forecast Drivers'!$K$31,'Forecast Drivers'!$K$31-SUM($AM21:AN21),AB21*'Forecast Drivers'!$I$31)</f>
        <v>1190.2220600000001</v>
      </c>
      <c r="AP21" s="210">
        <f>IF(SUM($AM21:AO21)+(AC21*'Forecast Drivers'!$I$31)&gt;='Forecast Drivers'!$K$31,'Forecast Drivers'!$K$31-SUM($AM21:AO21),AC21*'Forecast Drivers'!$I$31)</f>
        <v>1190.2220600000001</v>
      </c>
      <c r="AQ21" s="210">
        <f>IF(SUM($AM21:AP21)+(AD21*'Forecast Drivers'!$I$31)&gt;='Forecast Drivers'!$K$31,'Forecast Drivers'!$K$31-SUM($AM21:AP21),AD21*'Forecast Drivers'!$I$31)</f>
        <v>1190.2220600000001</v>
      </c>
      <c r="AR21" s="210">
        <f>IF(SUM($AM21:AQ21)+(AE21*'Forecast Drivers'!$I$31)&gt;='Forecast Drivers'!$K$31,'Forecast Drivers'!$K$31-SUM($AM21:AQ21),AE21*'Forecast Drivers'!$I$31)</f>
        <v>1190.2220600000001</v>
      </c>
      <c r="AS21" s="210">
        <f>IF(SUM($AM21:AR21)+(AF21*'Forecast Drivers'!$I$31)&gt;='Forecast Drivers'!$K$31,'Forecast Drivers'!$K$31-SUM($AM21:AR21),AF21*'Forecast Drivers'!$I$31)</f>
        <v>983.28485999999884</v>
      </c>
      <c r="AT21" s="210">
        <f>IF(SUM($AM21:AS21)+(AG21*'Forecast Drivers'!$I$31)&gt;='Forecast Drivers'!$K$31,'Forecast Drivers'!$K$31-SUM($AM21:AS21),AG21*'Forecast Drivers'!$I$31)</f>
        <v>0</v>
      </c>
      <c r="AU21" s="210">
        <f>IF(SUM($AM21:AT21)+(AH21*'Forecast Drivers'!$I$31)&gt;='Forecast Drivers'!$K$31,'Forecast Drivers'!$K$31-SUM($AM21:AT21),AH21*'Forecast Drivers'!$I$31)</f>
        <v>0</v>
      </c>
      <c r="AV21" s="210">
        <f>IF(SUM($AM21:AU21)+(AI21*'Forecast Drivers'!$I$31)&gt;='Forecast Drivers'!$K$31,'Forecast Drivers'!$K$31-SUM($AM21:AU21),AI21*'Forecast Drivers'!$I$31)</f>
        <v>0</v>
      </c>
      <c r="AW21" s="210">
        <f>IF(SUM($AM21:AV21)+(AJ21*'Forecast Drivers'!$I$31)&gt;='Forecast Drivers'!$K$31,'Forecast Drivers'!$K$31-SUM($AM21:AV21),AJ21*'Forecast Drivers'!$I$31)</f>
        <v>0</v>
      </c>
      <c r="AX21" s="210">
        <f>IF(SUM($AM21:AW21)+(AK21*'Forecast Drivers'!$I$31)&gt;='Forecast Drivers'!$K$31,'Forecast Drivers'!$K$31-SUM($AM21:AW21),AK21*'Forecast Drivers'!$I$31)</f>
        <v>0</v>
      </c>
      <c r="AY21" s="209">
        <f t="shared" si="26"/>
        <v>8239.7999999999993</v>
      </c>
      <c r="AZ21" s="210">
        <f t="shared" ref="AZ21:AZ27" si="47">IF(Z21*$W21&gt;$X21,$X21,Z21*$W21)</f>
        <v>37.119999999999997</v>
      </c>
      <c r="BA21" s="210">
        <f>IF(SUM($AZ21:AZ21)+(AA21*$W21)&gt;=$X21,$X21-SUM($AZ21:AZ21),(AA21*$W21))</f>
        <v>0</v>
      </c>
      <c r="BB21" s="210">
        <f>IF(SUM($AZ21:BA21)+(AB21*$W21)&gt;=$X21,$X21-SUM($AZ21:BA21),(AB21*$W21))</f>
        <v>0</v>
      </c>
      <c r="BC21" s="210">
        <f>IF(SUM($AZ21:BB21)+(AC21*$W21)&gt;=$X21,$X21-SUM($AZ21:BB21),(AC21*$W21))</f>
        <v>0</v>
      </c>
      <c r="BD21" s="210">
        <f>IF(SUM($AZ21:BC21)+(AD21*$W21)&gt;=$X21,$X21-SUM($AZ21:BC21),(AD21*$W21))</f>
        <v>0</v>
      </c>
      <c r="BE21" s="210">
        <f>IF(SUM($AZ21:BD21)+(AE21*$W21)&gt;=$X21,$X21-SUM($AZ21:BD21),(AE21*$W21))</f>
        <v>0</v>
      </c>
      <c r="BF21" s="210">
        <f>IF(SUM($AZ21:BE21)+(AF21*$W21)&gt;=$X21,$X21-SUM($AZ21:BE21),(AF21*$W21))</f>
        <v>0</v>
      </c>
      <c r="BG21" s="210">
        <f>IF(SUM($AZ21:BF21)+(AG21*$W21)&gt;=$X21,$X21-SUM($AZ21:BF21),(AG21*$W21))</f>
        <v>0</v>
      </c>
      <c r="BH21" s="210">
        <f>IF(SUM($AZ21:BG21)+(AH21*$W21)&gt;=$X21,$X21-SUM($AZ21:BG21),(AH21*$W21))</f>
        <v>0</v>
      </c>
      <c r="BI21" s="210">
        <f>IF(SUM($AZ21:BH21)+(AI21*$W21)&gt;=$X21,$X21-SUM($AZ21:BH21),(AI21*$W21))</f>
        <v>0</v>
      </c>
      <c r="BJ21" s="210">
        <f>IF(SUM($AZ21:BI21)+(AJ21*$W21)&gt;=$X21,$X21-SUM($AZ21:BI21),(AJ21*$W21))</f>
        <v>0</v>
      </c>
      <c r="BK21" s="210">
        <f>IF(SUM($AZ21:BJ21)+(AK21*$W21)&gt;=$X21,$X21-SUM($AZ21:BJ21),(AK21*$W21))</f>
        <v>0</v>
      </c>
      <c r="BL21" s="209">
        <f t="shared" si="27"/>
        <v>37.119999999999997</v>
      </c>
      <c r="BM21" s="210">
        <f t="shared" si="28"/>
        <v>575.91390000000001</v>
      </c>
      <c r="BN21" s="210">
        <f t="shared" si="29"/>
        <v>575.91390000000001</v>
      </c>
      <c r="BO21" s="210">
        <f t="shared" si="30"/>
        <v>575.91390000000001</v>
      </c>
      <c r="BP21" s="210">
        <f t="shared" si="31"/>
        <v>575.91390000000001</v>
      </c>
      <c r="BQ21" s="210">
        <f t="shared" si="32"/>
        <v>575.91390000000001</v>
      </c>
      <c r="BR21" s="210">
        <f t="shared" si="33"/>
        <v>575.91390000000001</v>
      </c>
      <c r="BS21" s="210">
        <f t="shared" si="34"/>
        <v>575.91390000000001</v>
      </c>
      <c r="BT21" s="210">
        <f t="shared" si="35"/>
        <v>575.91390000000001</v>
      </c>
      <c r="BU21" s="210">
        <f t="shared" si="36"/>
        <v>575.91390000000001</v>
      </c>
      <c r="BV21" s="210">
        <f t="shared" si="37"/>
        <v>575.91390000000001</v>
      </c>
      <c r="BW21" s="210">
        <f t="shared" si="38"/>
        <v>575.91390000000001</v>
      </c>
      <c r="BX21" s="210">
        <f t="shared" si="39"/>
        <v>575.91390000000001</v>
      </c>
      <c r="BY21" s="209">
        <f t="shared" si="40"/>
        <v>6910.9667999999983</v>
      </c>
      <c r="BZ21" s="210">
        <f t="shared" si="41"/>
        <v>1</v>
      </c>
      <c r="CA21" s="210">
        <f t="shared" si="41"/>
        <v>1</v>
      </c>
      <c r="CB21" s="210">
        <f t="shared" si="41"/>
        <v>1</v>
      </c>
      <c r="CC21" s="210">
        <f t="shared" si="41"/>
        <v>1</v>
      </c>
      <c r="CD21" s="210">
        <f t="shared" si="41"/>
        <v>1</v>
      </c>
      <c r="CE21" s="210">
        <f t="shared" si="41"/>
        <v>1</v>
      </c>
      <c r="CF21" s="210">
        <f t="shared" si="41"/>
        <v>1</v>
      </c>
      <c r="CG21" s="210">
        <f t="shared" si="41"/>
        <v>1</v>
      </c>
      <c r="CH21" s="210">
        <f t="shared" si="41"/>
        <v>1</v>
      </c>
      <c r="CI21" s="210">
        <f t="shared" si="41"/>
        <v>1</v>
      </c>
      <c r="CJ21" s="210">
        <f t="shared" si="41"/>
        <v>1</v>
      </c>
      <c r="CK21" s="210">
        <f t="shared" si="41"/>
        <v>1</v>
      </c>
      <c r="CL21" s="210">
        <f t="shared" si="42"/>
        <v>1</v>
      </c>
      <c r="CM21" s="210">
        <f t="shared" si="43"/>
        <v>1</v>
      </c>
      <c r="CN21" s="210">
        <f t="shared" si="43"/>
        <v>1</v>
      </c>
      <c r="CO21" s="210">
        <f t="shared" si="43"/>
        <v>1</v>
      </c>
      <c r="CP21" s="210">
        <f t="shared" si="43"/>
        <v>1</v>
      </c>
      <c r="CQ21" s="210">
        <f t="shared" si="43"/>
        <v>1</v>
      </c>
      <c r="CR21" s="210">
        <f t="shared" si="43"/>
        <v>1</v>
      </c>
      <c r="CS21" s="210">
        <f t="shared" si="43"/>
        <v>1</v>
      </c>
      <c r="CT21" s="210">
        <f t="shared" si="43"/>
        <v>1</v>
      </c>
      <c r="CU21" s="210">
        <f t="shared" si="43"/>
        <v>1</v>
      </c>
      <c r="CV21" s="210">
        <f t="shared" si="43"/>
        <v>1</v>
      </c>
      <c r="CW21" s="210">
        <f t="shared" si="43"/>
        <v>1</v>
      </c>
    </row>
    <row r="22" spans="1:101" ht="16.25" customHeight="1" x14ac:dyDescent="0.15">
      <c r="A22" s="237"/>
      <c r="B22" s="336">
        <v>43232</v>
      </c>
      <c r="C22" s="337">
        <v>47848</v>
      </c>
      <c r="D22" s="338" t="s">
        <v>87</v>
      </c>
      <c r="E22" s="338"/>
      <c r="F22" s="339" t="s">
        <v>29</v>
      </c>
      <c r="G22" s="339" t="s">
        <v>21</v>
      </c>
      <c r="H22" s="339" t="s">
        <v>22</v>
      </c>
      <c r="I22" s="339" t="s">
        <v>23</v>
      </c>
      <c r="J22" s="339" t="s">
        <v>235</v>
      </c>
      <c r="K22" s="339" t="str">
        <f t="shared" si="20"/>
        <v>Budget</v>
      </c>
      <c r="L22" s="340">
        <v>248</v>
      </c>
      <c r="M22" s="341" t="s">
        <v>254</v>
      </c>
      <c r="N22" s="341" t="s">
        <v>201</v>
      </c>
      <c r="O22" s="338">
        <v>4</v>
      </c>
      <c r="P22" s="342">
        <v>80506</v>
      </c>
      <c r="Q22" s="343">
        <v>0.05</v>
      </c>
      <c r="R22" s="343"/>
      <c r="S22" s="338" t="s">
        <v>171</v>
      </c>
      <c r="T22" s="338" t="s">
        <v>171</v>
      </c>
      <c r="U22" s="344">
        <v>0.05</v>
      </c>
      <c r="V22" s="345" t="s">
        <v>90</v>
      </c>
      <c r="W22" s="289">
        <f>VLOOKUP($V22,'Forecast Drivers'!$H$34:$K$44,2,FALSE)</f>
        <v>3.2000000000000002E-3</v>
      </c>
      <c r="X22" s="290">
        <f>VLOOKUP($V22,'Forecast Drivers'!$H$34:$K$44,4,FALSE)</f>
        <v>37.119999999999997</v>
      </c>
      <c r="Y22" s="291">
        <f>(P22*(1+$N$9)/12)+((P22*(1+$N$9)/12)*(IF(LEFT(S22,1)="Y",'Forecast Drivers'!$C$44,Q22)))</f>
        <v>11401.662250000001</v>
      </c>
      <c r="Z22" s="210">
        <f>ROUND(IF(AND($B22&lt;Z$4,$C22&gt;Z$6),$Y22,IF(AND($B22&gt;=Z$4,$B22&lt;=Z$6),$Y22*(Z$7+1-DAY($B22))/Z$7,IF(AND($C22&gt;=Z$4,$C22&lt;=Z$6),$Y22*DAY($C22)/Z$7,0))),2)</f>
        <v>11401.66</v>
      </c>
      <c r="AA22" s="210">
        <f t="shared" si="21"/>
        <v>11401.66</v>
      </c>
      <c r="AB22" s="210">
        <f t="shared" si="21"/>
        <v>11401.66</v>
      </c>
      <c r="AC22" s="210">
        <f t="shared" si="21"/>
        <v>11401.66</v>
      </c>
      <c r="AD22" s="210">
        <f t="shared" si="21"/>
        <v>11401.66</v>
      </c>
      <c r="AE22" s="210">
        <f t="shared" si="21"/>
        <v>11401.66</v>
      </c>
      <c r="AF22" s="210">
        <f t="shared" si="21"/>
        <v>11401.66</v>
      </c>
      <c r="AG22" s="210">
        <f t="shared" si="21"/>
        <v>11401.66</v>
      </c>
      <c r="AH22" s="210">
        <f t="shared" si="21"/>
        <v>11401.66</v>
      </c>
      <c r="AI22" s="210">
        <f t="shared" si="21"/>
        <v>11401.66</v>
      </c>
      <c r="AJ22" s="210">
        <f t="shared" si="21"/>
        <v>11401.66</v>
      </c>
      <c r="AK22" s="210">
        <f t="shared" si="21"/>
        <v>11401.66</v>
      </c>
      <c r="AL22" s="209">
        <f t="shared" si="25"/>
        <v>136819.92000000001</v>
      </c>
      <c r="AM22" s="210">
        <f>(Z22*'Forecast Drivers'!$I$31)+(Z22*'Forecast Drivers'!$I$33)</f>
        <v>775.31287999999995</v>
      </c>
      <c r="AN22" s="210">
        <f>IF(SUM($AM22:AM22)+(AA22*'Forecast Drivers'!$I$31)&gt;='Forecast Drivers'!$K$31,'Forecast Drivers'!$K$31-SUM($AM22:AM22),AA22*'Forecast Drivers'!$I$31)</f>
        <v>706.90291999999999</v>
      </c>
      <c r="AO22" s="210">
        <f>IF(SUM($AM22:AN22)+(AB22*'Forecast Drivers'!$I$31)&gt;='Forecast Drivers'!$K$31,'Forecast Drivers'!$K$31-SUM($AM22:AN22),AB22*'Forecast Drivers'!$I$31)</f>
        <v>706.90291999999999</v>
      </c>
      <c r="AP22" s="210">
        <f>IF(SUM($AM22:AO22)+(AC22*'Forecast Drivers'!$I$31)&gt;='Forecast Drivers'!$K$31,'Forecast Drivers'!$K$31-SUM($AM22:AO22),AC22*'Forecast Drivers'!$I$31)</f>
        <v>706.90291999999999</v>
      </c>
      <c r="AQ22" s="210">
        <f>IF(SUM($AM22:AP22)+(AD22*'Forecast Drivers'!$I$31)&gt;='Forecast Drivers'!$K$31,'Forecast Drivers'!$K$31-SUM($AM22:AP22),AD22*'Forecast Drivers'!$I$31)</f>
        <v>706.90291999999999</v>
      </c>
      <c r="AR22" s="210">
        <f>IF(SUM($AM22:AQ22)+(AE22*'Forecast Drivers'!$I$31)&gt;='Forecast Drivers'!$K$31,'Forecast Drivers'!$K$31-SUM($AM22:AQ22),AE22*'Forecast Drivers'!$I$31)</f>
        <v>706.90291999999999</v>
      </c>
      <c r="AS22" s="210">
        <f>IF(SUM($AM22:AR22)+(AF22*'Forecast Drivers'!$I$31)&gt;='Forecast Drivers'!$K$31,'Forecast Drivers'!$K$31-SUM($AM22:AR22),AF22*'Forecast Drivers'!$I$31)</f>
        <v>706.90291999999999</v>
      </c>
      <c r="AT22" s="210">
        <f>IF(SUM($AM22:AS22)+(AG22*'Forecast Drivers'!$I$31)&gt;='Forecast Drivers'!$K$31,'Forecast Drivers'!$K$31-SUM($AM22:AS22),AG22*'Forecast Drivers'!$I$31)</f>
        <v>706.90291999999999</v>
      </c>
      <c r="AU22" s="210">
        <f>IF(SUM($AM22:AT22)+(AH22*'Forecast Drivers'!$I$31)&gt;='Forecast Drivers'!$K$31,'Forecast Drivers'!$K$31-SUM($AM22:AT22),AH22*'Forecast Drivers'!$I$31)</f>
        <v>706.90291999999999</v>
      </c>
      <c r="AV22" s="210">
        <f>IF(SUM($AM22:AU22)+(AI22*'Forecast Drivers'!$I$31)&gt;='Forecast Drivers'!$K$31,'Forecast Drivers'!$K$31-SUM($AM22:AU22),AI22*'Forecast Drivers'!$I$31)</f>
        <v>706.90291999999999</v>
      </c>
      <c r="AW22" s="210">
        <f>IF(SUM($AM22:AV22)+(AJ22*'Forecast Drivers'!$I$31)&gt;='Forecast Drivers'!$K$31,'Forecast Drivers'!$K$31-SUM($AM22:AV22),AJ22*'Forecast Drivers'!$I$31)</f>
        <v>706.90291999999999</v>
      </c>
      <c r="AX22" s="210">
        <f>IF(SUM($AM22:AW22)+(AK22*'Forecast Drivers'!$I$31)&gt;='Forecast Drivers'!$K$31,'Forecast Drivers'!$K$31-SUM($AM22:AW22),AK22*'Forecast Drivers'!$I$31)</f>
        <v>395.4579199999971</v>
      </c>
      <c r="AY22" s="209">
        <f t="shared" si="26"/>
        <v>8239.7999999999993</v>
      </c>
      <c r="AZ22" s="210">
        <f t="shared" si="47"/>
        <v>36.485312</v>
      </c>
      <c r="BA22" s="210">
        <f>IF(SUM($AZ22:AZ22)+(AA22*$W22)&gt;=$X22,$X22-SUM($AZ22:AZ22),(AA22*$W22))</f>
        <v>0.63468799999999703</v>
      </c>
      <c r="BB22" s="210">
        <f>IF(SUM($AZ22:BA22)+(AB22*$W22)&gt;=$X22,$X22-SUM($AZ22:BA22),(AB22*$W22))</f>
        <v>0</v>
      </c>
      <c r="BC22" s="210">
        <f>IF(SUM($AZ22:BB22)+(AC22*$W22)&gt;=$X22,$X22-SUM($AZ22:BB22),(AC22*$W22))</f>
        <v>0</v>
      </c>
      <c r="BD22" s="210">
        <f>IF(SUM($AZ22:BC22)+(AD22*$W22)&gt;=$X22,$X22-SUM($AZ22:BC22),(AD22*$W22))</f>
        <v>0</v>
      </c>
      <c r="BE22" s="210">
        <f>IF(SUM($AZ22:BD22)+(AE22*$W22)&gt;=$X22,$X22-SUM($AZ22:BD22),(AE22*$W22))</f>
        <v>0</v>
      </c>
      <c r="BF22" s="210">
        <f>IF(SUM($AZ22:BE22)+(AF22*$W22)&gt;=$X22,$X22-SUM($AZ22:BE22),(AF22*$W22))</f>
        <v>0</v>
      </c>
      <c r="BG22" s="210">
        <f>IF(SUM($AZ22:BF22)+(AG22*$W22)&gt;=$X22,$X22-SUM($AZ22:BF22),(AG22*$W22))</f>
        <v>0</v>
      </c>
      <c r="BH22" s="210">
        <f>IF(SUM($AZ22:BG22)+(AH22*$W22)&gt;=$X22,$X22-SUM($AZ22:BG22),(AH22*$W22))</f>
        <v>0</v>
      </c>
      <c r="BI22" s="210">
        <f>IF(SUM($AZ22:BH22)+(AI22*$W22)&gt;=$X22,$X22-SUM($AZ22:BH22),(AI22*$W22))</f>
        <v>0</v>
      </c>
      <c r="BJ22" s="210">
        <f>IF(SUM($AZ22:BI22)+(AJ22*$W22)&gt;=$X22,$X22-SUM($AZ22:BI22),(AJ22*$W22))</f>
        <v>0</v>
      </c>
      <c r="BK22" s="210">
        <f>IF(SUM($AZ22:BJ22)+(AK22*$W22)&gt;=$X22,$X22-SUM($AZ22:BJ22),(AK22*$W22))</f>
        <v>0</v>
      </c>
      <c r="BL22" s="209">
        <f t="shared" si="27"/>
        <v>37.119999999999997</v>
      </c>
      <c r="BM22" s="210">
        <f t="shared" si="28"/>
        <v>942.0498</v>
      </c>
      <c r="BN22" s="210">
        <f t="shared" si="29"/>
        <v>942.0498</v>
      </c>
      <c r="BO22" s="210">
        <f t="shared" si="30"/>
        <v>942.0498</v>
      </c>
      <c r="BP22" s="210">
        <f t="shared" si="31"/>
        <v>942.0498</v>
      </c>
      <c r="BQ22" s="210">
        <f t="shared" si="32"/>
        <v>942.0498</v>
      </c>
      <c r="BR22" s="210">
        <f t="shared" si="33"/>
        <v>942.0498</v>
      </c>
      <c r="BS22" s="210">
        <f t="shared" si="34"/>
        <v>942.0498</v>
      </c>
      <c r="BT22" s="210">
        <f t="shared" si="35"/>
        <v>942.0498</v>
      </c>
      <c r="BU22" s="210">
        <f t="shared" si="36"/>
        <v>942.0498</v>
      </c>
      <c r="BV22" s="210">
        <f t="shared" si="37"/>
        <v>942.0498</v>
      </c>
      <c r="BW22" s="210">
        <f t="shared" si="38"/>
        <v>942.0498</v>
      </c>
      <c r="BX22" s="210">
        <f t="shared" si="39"/>
        <v>942.0498</v>
      </c>
      <c r="BY22" s="209">
        <f t="shared" si="40"/>
        <v>11304.597600000001</v>
      </c>
      <c r="BZ22" s="210">
        <f t="shared" si="41"/>
        <v>1</v>
      </c>
      <c r="CA22" s="210">
        <f t="shared" si="41"/>
        <v>1</v>
      </c>
      <c r="CB22" s="210">
        <f t="shared" si="41"/>
        <v>1</v>
      </c>
      <c r="CC22" s="210">
        <f t="shared" si="41"/>
        <v>1</v>
      </c>
      <c r="CD22" s="210">
        <f t="shared" si="41"/>
        <v>1</v>
      </c>
      <c r="CE22" s="210">
        <f t="shared" si="41"/>
        <v>1</v>
      </c>
      <c r="CF22" s="210">
        <f t="shared" si="41"/>
        <v>1</v>
      </c>
      <c r="CG22" s="210">
        <f t="shared" si="41"/>
        <v>1</v>
      </c>
      <c r="CH22" s="210">
        <f t="shared" si="41"/>
        <v>1</v>
      </c>
      <c r="CI22" s="210">
        <f t="shared" si="41"/>
        <v>1</v>
      </c>
      <c r="CJ22" s="210">
        <f t="shared" si="41"/>
        <v>1</v>
      </c>
      <c r="CK22" s="210">
        <f t="shared" si="41"/>
        <v>1</v>
      </c>
      <c r="CL22" s="210">
        <f t="shared" si="42"/>
        <v>1</v>
      </c>
      <c r="CM22" s="210">
        <f t="shared" si="43"/>
        <v>1</v>
      </c>
      <c r="CN22" s="210">
        <f t="shared" si="43"/>
        <v>1</v>
      </c>
      <c r="CO22" s="210">
        <f t="shared" si="43"/>
        <v>1</v>
      </c>
      <c r="CP22" s="210">
        <f t="shared" si="43"/>
        <v>1</v>
      </c>
      <c r="CQ22" s="210">
        <f t="shared" si="43"/>
        <v>1</v>
      </c>
      <c r="CR22" s="210">
        <f t="shared" si="43"/>
        <v>1</v>
      </c>
      <c r="CS22" s="210">
        <f t="shared" si="43"/>
        <v>1</v>
      </c>
      <c r="CT22" s="210">
        <f t="shared" si="43"/>
        <v>1</v>
      </c>
      <c r="CU22" s="210">
        <f t="shared" si="43"/>
        <v>1</v>
      </c>
      <c r="CV22" s="210">
        <f t="shared" si="43"/>
        <v>1</v>
      </c>
      <c r="CW22" s="210">
        <f t="shared" si="43"/>
        <v>1</v>
      </c>
    </row>
    <row r="23" spans="1:101" ht="16.25" customHeight="1" x14ac:dyDescent="0.15">
      <c r="A23" s="237"/>
      <c r="B23" s="336">
        <v>44470</v>
      </c>
      <c r="C23" s="337">
        <v>47848</v>
      </c>
      <c r="D23" s="338" t="s">
        <v>87</v>
      </c>
      <c r="E23" s="338"/>
      <c r="F23" s="339" t="s">
        <v>29</v>
      </c>
      <c r="G23" s="339" t="s">
        <v>21</v>
      </c>
      <c r="H23" s="339" t="s">
        <v>22</v>
      </c>
      <c r="I23" s="339" t="s">
        <v>23</v>
      </c>
      <c r="J23" s="339" t="s">
        <v>235</v>
      </c>
      <c r="K23" s="339" t="str">
        <f t="shared" si="20"/>
        <v>Budget</v>
      </c>
      <c r="L23" s="340">
        <v>429</v>
      </c>
      <c r="M23" s="341" t="s">
        <v>176</v>
      </c>
      <c r="N23" s="341" t="s">
        <v>200</v>
      </c>
      <c r="O23" s="338">
        <v>7</v>
      </c>
      <c r="P23" s="342">
        <v>141234</v>
      </c>
      <c r="Q23" s="343">
        <v>0.05</v>
      </c>
      <c r="R23" s="343"/>
      <c r="S23" s="338" t="s">
        <v>171</v>
      </c>
      <c r="T23" s="338" t="s">
        <v>171</v>
      </c>
      <c r="U23" s="344">
        <v>0.03</v>
      </c>
      <c r="V23" s="345" t="s">
        <v>90</v>
      </c>
      <c r="W23" s="289">
        <f>VLOOKUP($V23,'Forecast Drivers'!$H$34:$K$44,2,FALSE)</f>
        <v>3.2000000000000002E-3</v>
      </c>
      <c r="X23" s="290">
        <f>VLOOKUP($V23,'Forecast Drivers'!$H$34:$K$44,4,FALSE)</f>
        <v>37.119999999999997</v>
      </c>
      <c r="Y23" s="291">
        <f>(P23*(1+$N$9)/12)+((P23*(1+$N$9)/12)*(IF(LEFT(S23,1)="Y",'Forecast Drivers'!$C$44,Q23)))</f>
        <v>20002.265249999997</v>
      </c>
      <c r="Z23" s="210">
        <f t="shared" si="21"/>
        <v>20002.27</v>
      </c>
      <c r="AA23" s="210">
        <f t="shared" si="21"/>
        <v>20002.27</v>
      </c>
      <c r="AB23" s="210">
        <f t="shared" si="21"/>
        <v>20002.27</v>
      </c>
      <c r="AC23" s="210">
        <f t="shared" si="21"/>
        <v>20002.27</v>
      </c>
      <c r="AD23" s="210">
        <f t="shared" si="21"/>
        <v>20002.27</v>
      </c>
      <c r="AE23" s="210">
        <f t="shared" si="21"/>
        <v>20002.27</v>
      </c>
      <c r="AF23" s="210">
        <f t="shared" si="21"/>
        <v>20002.27</v>
      </c>
      <c r="AG23" s="210">
        <f t="shared" si="21"/>
        <v>20002.27</v>
      </c>
      <c r="AH23" s="210">
        <f t="shared" si="21"/>
        <v>20002.27</v>
      </c>
      <c r="AI23" s="210">
        <f t="shared" si="21"/>
        <v>20002.27</v>
      </c>
      <c r="AJ23" s="210">
        <f t="shared" si="21"/>
        <v>20002.27</v>
      </c>
      <c r="AK23" s="210">
        <f t="shared" si="21"/>
        <v>20002.27</v>
      </c>
      <c r="AL23" s="209">
        <f t="shared" si="25"/>
        <v>240027.23999999996</v>
      </c>
      <c r="AM23" s="210">
        <f>(Z23*'Forecast Drivers'!$I$31)+(Z23*'Forecast Drivers'!$I$33)</f>
        <v>1360.15436</v>
      </c>
      <c r="AN23" s="210">
        <f>IF(SUM($AM23:AM23)+(AA23*'Forecast Drivers'!$I$31)&gt;='Forecast Drivers'!$K$31,'Forecast Drivers'!$K$31-SUM($AM23:AM23),AA23*'Forecast Drivers'!$I$31)</f>
        <v>1240.1407400000001</v>
      </c>
      <c r="AO23" s="210">
        <f>IF(SUM($AM23:AN23)+(AB23*'Forecast Drivers'!$I$31)&gt;='Forecast Drivers'!$K$31,'Forecast Drivers'!$K$31-SUM($AM23:AN23),AB23*'Forecast Drivers'!$I$31)</f>
        <v>1240.1407400000001</v>
      </c>
      <c r="AP23" s="210">
        <f>IF(SUM($AM23:AO23)+(AC23*'Forecast Drivers'!$I$31)&gt;='Forecast Drivers'!$K$31,'Forecast Drivers'!$K$31-SUM($AM23:AO23),AC23*'Forecast Drivers'!$I$31)</f>
        <v>1240.1407400000001</v>
      </c>
      <c r="AQ23" s="210">
        <f>IF(SUM($AM23:AP23)+(AD23*'Forecast Drivers'!$I$31)&gt;='Forecast Drivers'!$K$31,'Forecast Drivers'!$K$31-SUM($AM23:AP23),AD23*'Forecast Drivers'!$I$31)</f>
        <v>1240.1407400000001</v>
      </c>
      <c r="AR23" s="210">
        <f>IF(SUM($AM23:AQ23)+(AE23*'Forecast Drivers'!$I$31)&gt;='Forecast Drivers'!$K$31,'Forecast Drivers'!$K$31-SUM($AM23:AQ23),AE23*'Forecast Drivers'!$I$31)</f>
        <v>1240.1407400000001</v>
      </c>
      <c r="AS23" s="210">
        <f>IF(SUM($AM23:AR23)+(AF23*'Forecast Drivers'!$I$31)&gt;='Forecast Drivers'!$K$31,'Forecast Drivers'!$K$31-SUM($AM23:AR23),AF23*'Forecast Drivers'!$I$31)</f>
        <v>678.9419399999997</v>
      </c>
      <c r="AT23" s="210">
        <f>IF(SUM($AM23:AS23)+(AG23*'Forecast Drivers'!$I$31)&gt;='Forecast Drivers'!$K$31,'Forecast Drivers'!$K$31-SUM($AM23:AS23),AG23*'Forecast Drivers'!$I$31)</f>
        <v>0</v>
      </c>
      <c r="AU23" s="210">
        <f>IF(SUM($AM23:AT23)+(AH23*'Forecast Drivers'!$I$31)&gt;='Forecast Drivers'!$K$31,'Forecast Drivers'!$K$31-SUM($AM23:AT23),AH23*'Forecast Drivers'!$I$31)</f>
        <v>0</v>
      </c>
      <c r="AV23" s="210">
        <f>IF(SUM($AM23:AU23)+(AI23*'Forecast Drivers'!$I$31)&gt;='Forecast Drivers'!$K$31,'Forecast Drivers'!$K$31-SUM($AM23:AU23),AI23*'Forecast Drivers'!$I$31)</f>
        <v>0</v>
      </c>
      <c r="AW23" s="210">
        <f>IF(SUM($AM23:AV23)+(AJ23*'Forecast Drivers'!$I$31)&gt;='Forecast Drivers'!$K$31,'Forecast Drivers'!$K$31-SUM($AM23:AV23),AJ23*'Forecast Drivers'!$I$31)</f>
        <v>0</v>
      </c>
      <c r="AX23" s="210">
        <f>IF(SUM($AM23:AW23)+(AK23*'Forecast Drivers'!$I$31)&gt;='Forecast Drivers'!$K$31,'Forecast Drivers'!$K$31-SUM($AM23:AW23),AK23*'Forecast Drivers'!$I$31)</f>
        <v>0</v>
      </c>
      <c r="AY23" s="209">
        <f t="shared" si="26"/>
        <v>8239.7999999999993</v>
      </c>
      <c r="AZ23" s="210">
        <f t="shared" si="47"/>
        <v>37.119999999999997</v>
      </c>
      <c r="BA23" s="210">
        <f>IF(SUM($AZ23:AZ23)+(AA23*$W23)&gt;=$X23,$X23-SUM($AZ23:AZ23),(AA23*$W23))</f>
        <v>0</v>
      </c>
      <c r="BB23" s="210">
        <f>IF(SUM($AZ23:BA23)+(AB23*$W23)&gt;=$X23,$X23-SUM($AZ23:BA23),(AB23*$W23))</f>
        <v>0</v>
      </c>
      <c r="BC23" s="210">
        <f>IF(SUM($AZ23:BB23)+(AC23*$W23)&gt;=$X23,$X23-SUM($AZ23:BB23),(AC23*$W23))</f>
        <v>0</v>
      </c>
      <c r="BD23" s="210">
        <f>IF(SUM($AZ23:BC23)+(AD23*$W23)&gt;=$X23,$X23-SUM($AZ23:BC23),(AD23*$W23))</f>
        <v>0</v>
      </c>
      <c r="BE23" s="210">
        <f>IF(SUM($AZ23:BD23)+(AE23*$W23)&gt;=$X23,$X23-SUM($AZ23:BD23),(AE23*$W23))</f>
        <v>0</v>
      </c>
      <c r="BF23" s="210">
        <f>IF(SUM($AZ23:BE23)+(AF23*$W23)&gt;=$X23,$X23-SUM($AZ23:BE23),(AF23*$W23))</f>
        <v>0</v>
      </c>
      <c r="BG23" s="210">
        <f>IF(SUM($AZ23:BF23)+(AG23*$W23)&gt;=$X23,$X23-SUM($AZ23:BF23),(AG23*$W23))</f>
        <v>0</v>
      </c>
      <c r="BH23" s="210">
        <f>IF(SUM($AZ23:BG23)+(AH23*$W23)&gt;=$X23,$X23-SUM($AZ23:BG23),(AH23*$W23))</f>
        <v>0</v>
      </c>
      <c r="BI23" s="210">
        <f>IF(SUM($AZ23:BH23)+(AI23*$W23)&gt;=$X23,$X23-SUM($AZ23:BH23),(AI23*$W23))</f>
        <v>0</v>
      </c>
      <c r="BJ23" s="210">
        <f>IF(SUM($AZ23:BI23)+(AJ23*$W23)&gt;=$X23,$X23-SUM($AZ23:BI23),(AJ23*$W23))</f>
        <v>0</v>
      </c>
      <c r="BK23" s="210">
        <f>IF(SUM($AZ23:BJ23)+(AK23*$W23)&gt;=$X23,$X23-SUM($AZ23:BJ23),(AK23*$W23))</f>
        <v>0</v>
      </c>
      <c r="BL23" s="209">
        <f t="shared" si="27"/>
        <v>37.119999999999997</v>
      </c>
      <c r="BM23" s="210">
        <f t="shared" si="28"/>
        <v>1200.0681</v>
      </c>
      <c r="BN23" s="210">
        <f t="shared" si="29"/>
        <v>1200.0681</v>
      </c>
      <c r="BO23" s="210">
        <f t="shared" si="30"/>
        <v>1200.0681</v>
      </c>
      <c r="BP23" s="210">
        <f t="shared" si="31"/>
        <v>1200.0681</v>
      </c>
      <c r="BQ23" s="210">
        <f t="shared" si="32"/>
        <v>1200.0681</v>
      </c>
      <c r="BR23" s="210">
        <f t="shared" si="33"/>
        <v>1200.0681</v>
      </c>
      <c r="BS23" s="210">
        <f t="shared" si="34"/>
        <v>1200.0681</v>
      </c>
      <c r="BT23" s="210">
        <f t="shared" si="35"/>
        <v>1200.0681</v>
      </c>
      <c r="BU23" s="210">
        <f t="shared" si="36"/>
        <v>1200.0681</v>
      </c>
      <c r="BV23" s="210">
        <f t="shared" si="37"/>
        <v>1200.0681</v>
      </c>
      <c r="BW23" s="210">
        <f t="shared" si="38"/>
        <v>1200.0681</v>
      </c>
      <c r="BX23" s="210">
        <f t="shared" si="39"/>
        <v>1200.0681</v>
      </c>
      <c r="BY23" s="209">
        <f t="shared" si="40"/>
        <v>14400.817200000003</v>
      </c>
      <c r="BZ23" s="210">
        <f t="shared" si="41"/>
        <v>1</v>
      </c>
      <c r="CA23" s="210">
        <f t="shared" si="41"/>
        <v>1</v>
      </c>
      <c r="CB23" s="210">
        <f t="shared" si="41"/>
        <v>1</v>
      </c>
      <c r="CC23" s="210">
        <f t="shared" si="41"/>
        <v>1</v>
      </c>
      <c r="CD23" s="210">
        <f t="shared" si="41"/>
        <v>1</v>
      </c>
      <c r="CE23" s="210">
        <f t="shared" si="41"/>
        <v>1</v>
      </c>
      <c r="CF23" s="210">
        <f t="shared" si="41"/>
        <v>1</v>
      </c>
      <c r="CG23" s="210">
        <f t="shared" si="41"/>
        <v>1</v>
      </c>
      <c r="CH23" s="210">
        <f t="shared" si="41"/>
        <v>1</v>
      </c>
      <c r="CI23" s="210">
        <f t="shared" si="41"/>
        <v>1</v>
      </c>
      <c r="CJ23" s="210">
        <f t="shared" si="41"/>
        <v>1</v>
      </c>
      <c r="CK23" s="210">
        <f t="shared" si="41"/>
        <v>1</v>
      </c>
      <c r="CL23" s="210">
        <f t="shared" si="42"/>
        <v>1</v>
      </c>
      <c r="CM23" s="210">
        <f t="shared" si="43"/>
        <v>1</v>
      </c>
      <c r="CN23" s="210">
        <f t="shared" si="43"/>
        <v>1</v>
      </c>
      <c r="CO23" s="210">
        <f t="shared" si="43"/>
        <v>1</v>
      </c>
      <c r="CP23" s="210">
        <f t="shared" si="43"/>
        <v>1</v>
      </c>
      <c r="CQ23" s="210">
        <f t="shared" si="43"/>
        <v>1</v>
      </c>
      <c r="CR23" s="210">
        <f t="shared" si="43"/>
        <v>1</v>
      </c>
      <c r="CS23" s="210">
        <f t="shared" si="43"/>
        <v>1</v>
      </c>
      <c r="CT23" s="210">
        <f t="shared" si="43"/>
        <v>1</v>
      </c>
      <c r="CU23" s="210">
        <f t="shared" si="43"/>
        <v>1</v>
      </c>
      <c r="CV23" s="210">
        <f t="shared" si="43"/>
        <v>1</v>
      </c>
      <c r="CW23" s="210">
        <f t="shared" si="43"/>
        <v>1</v>
      </c>
    </row>
    <row r="24" spans="1:101" ht="16.25" customHeight="1" x14ac:dyDescent="0.15">
      <c r="A24" s="237"/>
      <c r="B24" s="336">
        <v>44564</v>
      </c>
      <c r="C24" s="337">
        <v>47848</v>
      </c>
      <c r="D24" s="338" t="s">
        <v>87</v>
      </c>
      <c r="E24" s="338"/>
      <c r="F24" s="339" t="s">
        <v>29</v>
      </c>
      <c r="G24" s="339" t="s">
        <v>21</v>
      </c>
      <c r="H24" s="339" t="s">
        <v>22</v>
      </c>
      <c r="I24" s="339" t="s">
        <v>23</v>
      </c>
      <c r="J24" s="339" t="s">
        <v>235</v>
      </c>
      <c r="K24" s="339" t="str">
        <f t="shared" si="20"/>
        <v>Budget</v>
      </c>
      <c r="L24" s="340">
        <v>47</v>
      </c>
      <c r="M24" s="341" t="s">
        <v>177</v>
      </c>
      <c r="N24" s="341" t="s">
        <v>201</v>
      </c>
      <c r="O24" s="338">
        <v>4</v>
      </c>
      <c r="P24" s="342">
        <v>118924</v>
      </c>
      <c r="Q24" s="343">
        <v>0.2</v>
      </c>
      <c r="R24" s="343"/>
      <c r="S24" s="338" t="s">
        <v>171</v>
      </c>
      <c r="T24" s="338" t="s">
        <v>171</v>
      </c>
      <c r="U24" s="344">
        <v>0.03</v>
      </c>
      <c r="V24" s="345" t="s">
        <v>89</v>
      </c>
      <c r="W24" s="289">
        <f>VLOOKUP($V24,'Forecast Drivers'!$H$34:$K$44,2,FALSE)</f>
        <v>2.5999999999999999E-3</v>
      </c>
      <c r="X24" s="290">
        <f>VLOOKUP($V24,'Forecast Drivers'!$H$34:$K$44,4,FALSE)</f>
        <v>350.74</v>
      </c>
      <c r="Y24" s="291">
        <f>(P24*(1+$N$9)/12)+((P24*(1+$N$9)/12)*(IF(LEFT(S24,1)="Y",'Forecast Drivers'!$C$44,Q24)))</f>
        <v>16842.611499999999</v>
      </c>
      <c r="Z24" s="210">
        <f t="shared" ref="Z24:AK27" si="48">ROUND(IF(AND($B24&lt;Z$4,$C24&gt;Z$6),$Y24,IF(AND($B24&gt;=Z$4,$B24&lt;=Z$6),$Y24*(Z$7+1-DAY($B24))/Z$7,IF(AND($C24&gt;=Z$4,$C24&lt;=Z$6),$Y24*DAY($C24)/Z$7,0))),2)</f>
        <v>16842.61</v>
      </c>
      <c r="AA24" s="210">
        <f t="shared" si="48"/>
        <v>16842.61</v>
      </c>
      <c r="AB24" s="210">
        <f t="shared" si="48"/>
        <v>16842.61</v>
      </c>
      <c r="AC24" s="210">
        <f t="shared" si="48"/>
        <v>16842.61</v>
      </c>
      <c r="AD24" s="210">
        <f t="shared" si="48"/>
        <v>16842.61</v>
      </c>
      <c r="AE24" s="210">
        <f t="shared" si="48"/>
        <v>16842.61</v>
      </c>
      <c r="AF24" s="210">
        <f t="shared" si="48"/>
        <v>16842.61</v>
      </c>
      <c r="AG24" s="210">
        <f t="shared" si="48"/>
        <v>16842.61</v>
      </c>
      <c r="AH24" s="210">
        <f t="shared" si="48"/>
        <v>16842.61</v>
      </c>
      <c r="AI24" s="210">
        <f t="shared" si="48"/>
        <v>16842.61</v>
      </c>
      <c r="AJ24" s="210">
        <f t="shared" si="48"/>
        <v>16842.61</v>
      </c>
      <c r="AK24" s="210">
        <f t="shared" si="48"/>
        <v>16842.61</v>
      </c>
      <c r="AL24" s="209">
        <f t="shared" si="25"/>
        <v>202111.31999999995</v>
      </c>
      <c r="AM24" s="210">
        <f>(Z24*'Forecast Drivers'!$I$31)+(Z24*'Forecast Drivers'!$I$33)</f>
        <v>1145.29748</v>
      </c>
      <c r="AN24" s="210">
        <f>IF(SUM($AM24:AM24)+(AA24*'Forecast Drivers'!$I$31)&gt;='Forecast Drivers'!$K$31,'Forecast Drivers'!$K$31-SUM($AM24:AM24),AA24*'Forecast Drivers'!$I$31)</f>
        <v>1044.24182</v>
      </c>
      <c r="AO24" s="210">
        <f>IF(SUM($AM24:AN24)+(AB24*'Forecast Drivers'!$I$31)&gt;='Forecast Drivers'!$K$31,'Forecast Drivers'!$K$31-SUM($AM24:AN24),AB24*'Forecast Drivers'!$I$31)</f>
        <v>1044.24182</v>
      </c>
      <c r="AP24" s="210">
        <f>IF(SUM($AM24:AO24)+(AC24*'Forecast Drivers'!$I$31)&gt;='Forecast Drivers'!$K$31,'Forecast Drivers'!$K$31-SUM($AM24:AO24),AC24*'Forecast Drivers'!$I$31)</f>
        <v>1044.24182</v>
      </c>
      <c r="AQ24" s="210">
        <f>IF(SUM($AM24:AP24)+(AD24*'Forecast Drivers'!$I$31)&gt;='Forecast Drivers'!$K$31,'Forecast Drivers'!$K$31-SUM($AM24:AP24),AD24*'Forecast Drivers'!$I$31)</f>
        <v>1044.24182</v>
      </c>
      <c r="AR24" s="210">
        <f>IF(SUM($AM24:AQ24)+(AE24*'Forecast Drivers'!$I$31)&gt;='Forecast Drivers'!$K$31,'Forecast Drivers'!$K$31-SUM($AM24:AQ24),AE24*'Forecast Drivers'!$I$31)</f>
        <v>1044.24182</v>
      </c>
      <c r="AS24" s="210">
        <f>IF(SUM($AM24:AR24)+(AF24*'Forecast Drivers'!$I$31)&gt;='Forecast Drivers'!$K$31,'Forecast Drivers'!$K$31-SUM($AM24:AR24),AF24*'Forecast Drivers'!$I$31)</f>
        <v>1044.24182</v>
      </c>
      <c r="AT24" s="210">
        <f>IF(SUM($AM24:AS24)+(AG24*'Forecast Drivers'!$I$31)&gt;='Forecast Drivers'!$K$31,'Forecast Drivers'!$K$31-SUM($AM24:AS24),AG24*'Forecast Drivers'!$I$31)</f>
        <v>829.05159999999887</v>
      </c>
      <c r="AU24" s="210">
        <f>IF(SUM($AM24:AT24)+(AH24*'Forecast Drivers'!$I$31)&gt;='Forecast Drivers'!$K$31,'Forecast Drivers'!$K$31-SUM($AM24:AT24),AH24*'Forecast Drivers'!$I$31)</f>
        <v>0</v>
      </c>
      <c r="AV24" s="210">
        <f>IF(SUM($AM24:AU24)+(AI24*'Forecast Drivers'!$I$31)&gt;='Forecast Drivers'!$K$31,'Forecast Drivers'!$K$31-SUM($AM24:AU24),AI24*'Forecast Drivers'!$I$31)</f>
        <v>0</v>
      </c>
      <c r="AW24" s="210">
        <f>IF(SUM($AM24:AV24)+(AJ24*'Forecast Drivers'!$I$31)&gt;='Forecast Drivers'!$K$31,'Forecast Drivers'!$K$31-SUM($AM24:AV24),AJ24*'Forecast Drivers'!$I$31)</f>
        <v>0</v>
      </c>
      <c r="AX24" s="210">
        <f>IF(SUM($AM24:AW24)+(AK24*'Forecast Drivers'!$I$31)&gt;='Forecast Drivers'!$K$31,'Forecast Drivers'!$K$31-SUM($AM24:AW24),AK24*'Forecast Drivers'!$I$31)</f>
        <v>0</v>
      </c>
      <c r="AY24" s="209">
        <f t="shared" si="26"/>
        <v>8239.7999999999993</v>
      </c>
      <c r="AZ24" s="210">
        <f t="shared" si="47"/>
        <v>43.790785999999997</v>
      </c>
      <c r="BA24" s="210">
        <f>IF(SUM($AZ24:AZ24)+(AA24*$W24)&gt;=$X24,$X24-SUM($AZ24:AZ24),(AA24*$W24))</f>
        <v>43.790785999999997</v>
      </c>
      <c r="BB24" s="210">
        <f>IF(SUM($AZ24:BA24)+(AB24*$W24)&gt;=$X24,$X24-SUM($AZ24:BA24),(AB24*$W24))</f>
        <v>43.790785999999997</v>
      </c>
      <c r="BC24" s="210">
        <f>IF(SUM($AZ24:BB24)+(AC24*$W24)&gt;=$X24,$X24-SUM($AZ24:BB24),(AC24*$W24))</f>
        <v>43.790785999999997</v>
      </c>
      <c r="BD24" s="210">
        <f>IF(SUM($AZ24:BC24)+(AD24*$W24)&gt;=$X24,$X24-SUM($AZ24:BC24),(AD24*$W24))</f>
        <v>43.790785999999997</v>
      </c>
      <c r="BE24" s="210">
        <f>IF(SUM($AZ24:BD24)+(AE24*$W24)&gt;=$X24,$X24-SUM($AZ24:BD24),(AE24*$W24))</f>
        <v>43.790785999999997</v>
      </c>
      <c r="BF24" s="210">
        <f>IF(SUM($AZ24:BE24)+(AF24*$W24)&gt;=$X24,$X24-SUM($AZ24:BE24),(AF24*$W24))</f>
        <v>43.790785999999997</v>
      </c>
      <c r="BG24" s="210">
        <f>IF(SUM($AZ24:BF24)+(AG24*$W24)&gt;=$X24,$X24-SUM($AZ24:BF24),(AG24*$W24))</f>
        <v>43.790785999999997</v>
      </c>
      <c r="BH24" s="210">
        <f>IF(SUM($AZ24:BG24)+(AH24*$W24)&gt;=$X24,$X24-SUM($AZ24:BG24),(AH24*$W24))</f>
        <v>0.41371200000003228</v>
      </c>
      <c r="BI24" s="210">
        <f>IF(SUM($AZ24:BH24)+(AI24*$W24)&gt;=$X24,$X24-SUM($AZ24:BH24),(AI24*$W24))</f>
        <v>0</v>
      </c>
      <c r="BJ24" s="210">
        <f>IF(SUM($AZ24:BI24)+(AJ24*$W24)&gt;=$X24,$X24-SUM($AZ24:BI24),(AJ24*$W24))</f>
        <v>0</v>
      </c>
      <c r="BK24" s="210">
        <f>IF(SUM($AZ24:BJ24)+(AK24*$W24)&gt;=$X24,$X24-SUM($AZ24:BJ24),(AK24*$W24))</f>
        <v>0</v>
      </c>
      <c r="BL24" s="209">
        <f t="shared" si="27"/>
        <v>350.74</v>
      </c>
      <c r="BM24" s="210">
        <f t="shared" si="28"/>
        <v>1105.2782999999999</v>
      </c>
      <c r="BN24" s="210">
        <f t="shared" si="29"/>
        <v>1105.2782999999999</v>
      </c>
      <c r="BO24" s="210">
        <f t="shared" si="30"/>
        <v>1105.2782999999999</v>
      </c>
      <c r="BP24" s="210">
        <f t="shared" si="31"/>
        <v>1105.2782999999999</v>
      </c>
      <c r="BQ24" s="210">
        <f t="shared" si="32"/>
        <v>1105.2782999999999</v>
      </c>
      <c r="BR24" s="210">
        <f t="shared" si="33"/>
        <v>1105.2782999999999</v>
      </c>
      <c r="BS24" s="210">
        <f t="shared" si="34"/>
        <v>1105.2782999999999</v>
      </c>
      <c r="BT24" s="210">
        <f t="shared" si="35"/>
        <v>1105.2782999999999</v>
      </c>
      <c r="BU24" s="210">
        <f t="shared" si="36"/>
        <v>1105.2782999999999</v>
      </c>
      <c r="BV24" s="210">
        <f t="shared" si="37"/>
        <v>1105.2782999999999</v>
      </c>
      <c r="BW24" s="210">
        <f t="shared" si="38"/>
        <v>1105.2782999999999</v>
      </c>
      <c r="BX24" s="210">
        <f t="shared" si="39"/>
        <v>1105.2782999999999</v>
      </c>
      <c r="BY24" s="209">
        <f t="shared" si="40"/>
        <v>13263.339599999999</v>
      </c>
      <c r="BZ24" s="210">
        <f t="shared" si="41"/>
        <v>1</v>
      </c>
      <c r="CA24" s="210">
        <f t="shared" si="41"/>
        <v>1</v>
      </c>
      <c r="CB24" s="210">
        <f t="shared" si="41"/>
        <v>1</v>
      </c>
      <c r="CC24" s="210">
        <f t="shared" si="41"/>
        <v>1</v>
      </c>
      <c r="CD24" s="210">
        <f t="shared" si="41"/>
        <v>1</v>
      </c>
      <c r="CE24" s="210">
        <f t="shared" si="41"/>
        <v>1</v>
      </c>
      <c r="CF24" s="210">
        <f t="shared" si="41"/>
        <v>1</v>
      </c>
      <c r="CG24" s="210">
        <f t="shared" si="41"/>
        <v>1</v>
      </c>
      <c r="CH24" s="210">
        <f t="shared" si="41"/>
        <v>1</v>
      </c>
      <c r="CI24" s="210">
        <f t="shared" si="41"/>
        <v>1</v>
      </c>
      <c r="CJ24" s="210">
        <f t="shared" si="41"/>
        <v>1</v>
      </c>
      <c r="CK24" s="210">
        <f t="shared" si="41"/>
        <v>1</v>
      </c>
      <c r="CL24" s="210">
        <f t="shared" si="42"/>
        <v>1</v>
      </c>
      <c r="CM24" s="210">
        <f t="shared" si="43"/>
        <v>1</v>
      </c>
      <c r="CN24" s="210">
        <f t="shared" si="43"/>
        <v>1</v>
      </c>
      <c r="CO24" s="210">
        <f t="shared" si="43"/>
        <v>1</v>
      </c>
      <c r="CP24" s="210">
        <f t="shared" si="43"/>
        <v>1</v>
      </c>
      <c r="CQ24" s="210">
        <f t="shared" si="43"/>
        <v>1</v>
      </c>
      <c r="CR24" s="210">
        <f t="shared" si="43"/>
        <v>1</v>
      </c>
      <c r="CS24" s="210">
        <f t="shared" si="43"/>
        <v>1</v>
      </c>
      <c r="CT24" s="210">
        <f t="shared" si="43"/>
        <v>1</v>
      </c>
      <c r="CU24" s="210">
        <f t="shared" si="43"/>
        <v>1</v>
      </c>
      <c r="CV24" s="210">
        <f t="shared" si="43"/>
        <v>1</v>
      </c>
      <c r="CW24" s="210">
        <f t="shared" si="43"/>
        <v>1</v>
      </c>
    </row>
    <row r="25" spans="1:101" ht="16.25" customHeight="1" x14ac:dyDescent="0.15">
      <c r="A25" s="237"/>
      <c r="B25" s="336">
        <v>44622</v>
      </c>
      <c r="C25" s="337">
        <v>47848</v>
      </c>
      <c r="D25" s="338" t="s">
        <v>87</v>
      </c>
      <c r="E25" s="338"/>
      <c r="F25" s="339" t="s">
        <v>29</v>
      </c>
      <c r="G25" s="339" t="s">
        <v>21</v>
      </c>
      <c r="H25" s="339" t="s">
        <v>22</v>
      </c>
      <c r="I25" s="339" t="s">
        <v>23</v>
      </c>
      <c r="J25" s="339" t="s">
        <v>235</v>
      </c>
      <c r="K25" s="339" t="str">
        <f t="shared" si="20"/>
        <v>Budget</v>
      </c>
      <c r="L25" s="340">
        <v>240</v>
      </c>
      <c r="M25" s="341" t="s">
        <v>253</v>
      </c>
      <c r="N25" s="341" t="s">
        <v>201</v>
      </c>
      <c r="O25" s="338">
        <v>3</v>
      </c>
      <c r="P25" s="342">
        <v>67500</v>
      </c>
      <c r="Q25" s="343">
        <v>0.05</v>
      </c>
      <c r="R25" s="343"/>
      <c r="S25" s="338" t="s">
        <v>171</v>
      </c>
      <c r="T25" s="338" t="s">
        <v>171</v>
      </c>
      <c r="U25" s="344">
        <v>0.03</v>
      </c>
      <c r="V25" s="345" t="s">
        <v>84</v>
      </c>
      <c r="W25" s="289">
        <f>VLOOKUP($V25,'Forecast Drivers'!$H$34:$K$44,2,FALSE)</f>
        <v>3.2000000000000002E-3</v>
      </c>
      <c r="X25" s="290">
        <f>VLOOKUP($V25,'Forecast Drivers'!$H$34:$K$44,4,FALSE)</f>
        <v>48</v>
      </c>
      <c r="Y25" s="291">
        <f>(P25*(1+$N$9)/12)+((P25*(1+$N$9)/12)*(IF(LEFT(S25,1)="Y",'Forecast Drivers'!$C$44,Q25)))</f>
        <v>9559.6875</v>
      </c>
      <c r="Z25" s="210">
        <f t="shared" si="48"/>
        <v>9559.69</v>
      </c>
      <c r="AA25" s="210">
        <f t="shared" si="48"/>
        <v>9559.69</v>
      </c>
      <c r="AB25" s="210">
        <f t="shared" si="48"/>
        <v>9559.69</v>
      </c>
      <c r="AC25" s="210">
        <f t="shared" si="48"/>
        <v>9559.69</v>
      </c>
      <c r="AD25" s="210">
        <f t="shared" si="48"/>
        <v>9559.69</v>
      </c>
      <c r="AE25" s="210">
        <f t="shared" si="48"/>
        <v>9559.69</v>
      </c>
      <c r="AF25" s="210">
        <f t="shared" si="48"/>
        <v>9559.69</v>
      </c>
      <c r="AG25" s="210">
        <f t="shared" si="48"/>
        <v>9559.69</v>
      </c>
      <c r="AH25" s="210">
        <f t="shared" si="48"/>
        <v>9559.69</v>
      </c>
      <c r="AI25" s="210">
        <f t="shared" si="48"/>
        <v>9559.69</v>
      </c>
      <c r="AJ25" s="210">
        <f t="shared" si="48"/>
        <v>9559.69</v>
      </c>
      <c r="AK25" s="210">
        <f t="shared" si="48"/>
        <v>9559.69</v>
      </c>
      <c r="AL25" s="209">
        <f t="shared" si="25"/>
        <v>114716.28000000001</v>
      </c>
      <c r="AM25" s="210">
        <f>(Z25*'Forecast Drivers'!$I$31)+(Z25*'Forecast Drivers'!$I$33)</f>
        <v>650.05892000000006</v>
      </c>
      <c r="AN25" s="210">
        <f>IF(SUM($AM25:AM25)+(AA25*'Forecast Drivers'!$I$31)&gt;='Forecast Drivers'!$K$31,'Forecast Drivers'!$K$31-SUM($AM25:AM25),AA25*'Forecast Drivers'!$I$31)</f>
        <v>592.70078000000001</v>
      </c>
      <c r="AO25" s="210">
        <f>IF(SUM($AM25:AN25)+(AB25*'Forecast Drivers'!$I$31)&gt;='Forecast Drivers'!$K$31,'Forecast Drivers'!$K$31-SUM($AM25:AN25),AB25*'Forecast Drivers'!$I$31)</f>
        <v>592.70078000000001</v>
      </c>
      <c r="AP25" s="210">
        <f>IF(SUM($AM25:AO25)+(AC25*'Forecast Drivers'!$I$31)&gt;='Forecast Drivers'!$K$31,'Forecast Drivers'!$K$31-SUM($AM25:AO25),AC25*'Forecast Drivers'!$I$31)</f>
        <v>592.70078000000001</v>
      </c>
      <c r="AQ25" s="210">
        <f>IF(SUM($AM25:AP25)+(AD25*'Forecast Drivers'!$I$31)&gt;='Forecast Drivers'!$K$31,'Forecast Drivers'!$K$31-SUM($AM25:AP25),AD25*'Forecast Drivers'!$I$31)</f>
        <v>592.70078000000001</v>
      </c>
      <c r="AR25" s="210">
        <f>IF(SUM($AM25:AQ25)+(AE25*'Forecast Drivers'!$I$31)&gt;='Forecast Drivers'!$K$31,'Forecast Drivers'!$K$31-SUM($AM25:AQ25),AE25*'Forecast Drivers'!$I$31)</f>
        <v>592.70078000000001</v>
      </c>
      <c r="AS25" s="210">
        <f>IF(SUM($AM25:AR25)+(AF25*'Forecast Drivers'!$I$31)&gt;='Forecast Drivers'!$K$31,'Forecast Drivers'!$K$31-SUM($AM25:AR25),AF25*'Forecast Drivers'!$I$31)</f>
        <v>592.70078000000001</v>
      </c>
      <c r="AT25" s="210">
        <f>IF(SUM($AM25:AS25)+(AG25*'Forecast Drivers'!$I$31)&gt;='Forecast Drivers'!$K$31,'Forecast Drivers'!$K$31-SUM($AM25:AS25),AG25*'Forecast Drivers'!$I$31)</f>
        <v>592.70078000000001</v>
      </c>
      <c r="AU25" s="210">
        <f>IF(SUM($AM25:AT25)+(AH25*'Forecast Drivers'!$I$31)&gt;='Forecast Drivers'!$K$31,'Forecast Drivers'!$K$31-SUM($AM25:AT25),AH25*'Forecast Drivers'!$I$31)</f>
        <v>592.70078000000001</v>
      </c>
      <c r="AV25" s="210">
        <f>IF(SUM($AM25:AU25)+(AI25*'Forecast Drivers'!$I$31)&gt;='Forecast Drivers'!$K$31,'Forecast Drivers'!$K$31-SUM($AM25:AU25),AI25*'Forecast Drivers'!$I$31)</f>
        <v>592.70078000000001</v>
      </c>
      <c r="AW25" s="210">
        <f>IF(SUM($AM25:AV25)+(AJ25*'Forecast Drivers'!$I$31)&gt;='Forecast Drivers'!$K$31,'Forecast Drivers'!$K$31-SUM($AM25:AV25),AJ25*'Forecast Drivers'!$I$31)</f>
        <v>592.70078000000001</v>
      </c>
      <c r="AX25" s="210">
        <f>IF(SUM($AM25:AW25)+(AK25*'Forecast Drivers'!$I$31)&gt;='Forecast Drivers'!$K$31,'Forecast Drivers'!$K$31-SUM($AM25:AW25),AK25*'Forecast Drivers'!$I$31)</f>
        <v>592.70078000000001</v>
      </c>
      <c r="AY25" s="209">
        <f t="shared" si="26"/>
        <v>7169.7675000000008</v>
      </c>
      <c r="AZ25" s="210">
        <f t="shared" si="47"/>
        <v>30.591008000000002</v>
      </c>
      <c r="BA25" s="210">
        <f>IF(SUM($AZ25:AZ25)+(AA25*$W25)&gt;=$X25,$X25-SUM($AZ25:AZ25),(AA25*$W25))</f>
        <v>17.408991999999998</v>
      </c>
      <c r="BB25" s="210">
        <f>IF(SUM($AZ25:BA25)+(AB25*$W25)&gt;=$X25,$X25-SUM($AZ25:BA25),(AB25*$W25))</f>
        <v>0</v>
      </c>
      <c r="BC25" s="210">
        <f>IF(SUM($AZ25:BB25)+(AC25*$W25)&gt;=$X25,$X25-SUM($AZ25:BB25),(AC25*$W25))</f>
        <v>0</v>
      </c>
      <c r="BD25" s="210">
        <f>IF(SUM($AZ25:BC25)+(AD25*$W25)&gt;=$X25,$X25-SUM($AZ25:BC25),(AD25*$W25))</f>
        <v>0</v>
      </c>
      <c r="BE25" s="210">
        <f>IF(SUM($AZ25:BD25)+(AE25*$W25)&gt;=$X25,$X25-SUM($AZ25:BD25),(AE25*$W25))</f>
        <v>0</v>
      </c>
      <c r="BF25" s="210">
        <f>IF(SUM($AZ25:BE25)+(AF25*$W25)&gt;=$X25,$X25-SUM($AZ25:BE25),(AF25*$W25))</f>
        <v>0</v>
      </c>
      <c r="BG25" s="210">
        <f>IF(SUM($AZ25:BF25)+(AG25*$W25)&gt;=$X25,$X25-SUM($AZ25:BF25),(AG25*$W25))</f>
        <v>0</v>
      </c>
      <c r="BH25" s="210">
        <f>IF(SUM($AZ25:BG25)+(AH25*$W25)&gt;=$X25,$X25-SUM($AZ25:BG25),(AH25*$W25))</f>
        <v>0</v>
      </c>
      <c r="BI25" s="210">
        <f>IF(SUM($AZ25:BH25)+(AI25*$W25)&gt;=$X25,$X25-SUM($AZ25:BH25),(AI25*$W25))</f>
        <v>0</v>
      </c>
      <c r="BJ25" s="210">
        <f>IF(SUM($AZ25:BI25)+(AJ25*$W25)&gt;=$X25,$X25-SUM($AZ25:BI25),(AJ25*$W25))</f>
        <v>0</v>
      </c>
      <c r="BK25" s="210">
        <f>IF(SUM($AZ25:BJ25)+(AK25*$W25)&gt;=$X25,$X25-SUM($AZ25:BJ25),(AK25*$W25))</f>
        <v>0</v>
      </c>
      <c r="BL25" s="209">
        <f t="shared" si="27"/>
        <v>48</v>
      </c>
      <c r="BM25" s="210">
        <f t="shared" si="28"/>
        <v>886.79070000000002</v>
      </c>
      <c r="BN25" s="210">
        <f t="shared" si="29"/>
        <v>886.79070000000002</v>
      </c>
      <c r="BO25" s="210">
        <f t="shared" si="30"/>
        <v>886.79070000000002</v>
      </c>
      <c r="BP25" s="210">
        <f t="shared" si="31"/>
        <v>886.79070000000002</v>
      </c>
      <c r="BQ25" s="210">
        <f t="shared" si="32"/>
        <v>886.79070000000002</v>
      </c>
      <c r="BR25" s="210">
        <f t="shared" si="33"/>
        <v>886.79070000000002</v>
      </c>
      <c r="BS25" s="210">
        <f t="shared" si="34"/>
        <v>886.79070000000002</v>
      </c>
      <c r="BT25" s="210">
        <f t="shared" si="35"/>
        <v>886.79070000000002</v>
      </c>
      <c r="BU25" s="210">
        <f t="shared" si="36"/>
        <v>886.79070000000002</v>
      </c>
      <c r="BV25" s="210">
        <f t="shared" si="37"/>
        <v>886.79070000000002</v>
      </c>
      <c r="BW25" s="210">
        <f t="shared" si="38"/>
        <v>886.79070000000002</v>
      </c>
      <c r="BX25" s="210">
        <f t="shared" si="39"/>
        <v>886.79070000000002</v>
      </c>
      <c r="BY25" s="209">
        <f t="shared" si="40"/>
        <v>10641.488399999997</v>
      </c>
      <c r="BZ25" s="210">
        <f t="shared" si="41"/>
        <v>1</v>
      </c>
      <c r="CA25" s="210">
        <f t="shared" si="41"/>
        <v>1</v>
      </c>
      <c r="CB25" s="210">
        <f t="shared" si="41"/>
        <v>1</v>
      </c>
      <c r="CC25" s="210">
        <f t="shared" si="41"/>
        <v>1</v>
      </c>
      <c r="CD25" s="210">
        <f t="shared" si="41"/>
        <v>1</v>
      </c>
      <c r="CE25" s="210">
        <f t="shared" si="41"/>
        <v>1</v>
      </c>
      <c r="CF25" s="210">
        <f t="shared" si="41"/>
        <v>1</v>
      </c>
      <c r="CG25" s="210">
        <f t="shared" si="41"/>
        <v>1</v>
      </c>
      <c r="CH25" s="210">
        <f t="shared" si="41"/>
        <v>1</v>
      </c>
      <c r="CI25" s="210">
        <f t="shared" si="41"/>
        <v>1</v>
      </c>
      <c r="CJ25" s="210">
        <f t="shared" si="41"/>
        <v>1</v>
      </c>
      <c r="CK25" s="210">
        <f t="shared" si="41"/>
        <v>1</v>
      </c>
      <c r="CL25" s="210">
        <f t="shared" si="42"/>
        <v>1</v>
      </c>
      <c r="CM25" s="210">
        <f t="shared" si="43"/>
        <v>1</v>
      </c>
      <c r="CN25" s="210">
        <f t="shared" si="43"/>
        <v>1</v>
      </c>
      <c r="CO25" s="210">
        <f t="shared" si="43"/>
        <v>1</v>
      </c>
      <c r="CP25" s="210">
        <f t="shared" si="43"/>
        <v>1</v>
      </c>
      <c r="CQ25" s="210">
        <f t="shared" si="43"/>
        <v>1</v>
      </c>
      <c r="CR25" s="210">
        <f t="shared" si="43"/>
        <v>1</v>
      </c>
      <c r="CS25" s="210">
        <f t="shared" si="43"/>
        <v>1</v>
      </c>
      <c r="CT25" s="210">
        <f t="shared" si="43"/>
        <v>1</v>
      </c>
      <c r="CU25" s="210">
        <f t="shared" si="43"/>
        <v>1</v>
      </c>
      <c r="CV25" s="210">
        <f t="shared" si="43"/>
        <v>1</v>
      </c>
      <c r="CW25" s="210">
        <f t="shared" si="43"/>
        <v>1</v>
      </c>
    </row>
    <row r="26" spans="1:101" ht="16.25" customHeight="1" x14ac:dyDescent="0.15">
      <c r="A26" s="237"/>
      <c r="B26" s="336">
        <v>44656</v>
      </c>
      <c r="C26" s="337">
        <v>47848</v>
      </c>
      <c r="D26" s="338" t="s">
        <v>87</v>
      </c>
      <c r="E26" s="338"/>
      <c r="F26" s="339" t="s">
        <v>29</v>
      </c>
      <c r="G26" s="339" t="s">
        <v>21</v>
      </c>
      <c r="H26" s="339" t="s">
        <v>22</v>
      </c>
      <c r="I26" s="339" t="s">
        <v>23</v>
      </c>
      <c r="J26" s="339" t="s">
        <v>235</v>
      </c>
      <c r="K26" s="339" t="str">
        <f t="shared" si="20"/>
        <v>Budget</v>
      </c>
      <c r="L26" s="340">
        <v>99</v>
      </c>
      <c r="M26" s="341" t="s">
        <v>255</v>
      </c>
      <c r="N26" s="341" t="s">
        <v>201</v>
      </c>
      <c r="O26" s="338">
        <v>4</v>
      </c>
      <c r="P26" s="342">
        <v>76615</v>
      </c>
      <c r="Q26" s="343">
        <v>0.05</v>
      </c>
      <c r="R26" s="343"/>
      <c r="S26" s="338" t="s">
        <v>171</v>
      </c>
      <c r="T26" s="338" t="s">
        <v>171</v>
      </c>
      <c r="U26" s="344">
        <v>0.03</v>
      </c>
      <c r="V26" s="345" t="s">
        <v>92</v>
      </c>
      <c r="W26" s="289">
        <f>VLOOKUP($V26,'Forecast Drivers'!$H$34:$K$44,2,FALSE)</f>
        <v>2.4E-2</v>
      </c>
      <c r="X26" s="290">
        <f>VLOOKUP($V26,'Forecast Drivers'!$H$34:$K$44,4,FALSE)</f>
        <v>192</v>
      </c>
      <c r="Y26" s="291">
        <f>(P26*(1+$N$9)/12)+((P26*(1+$N$9)/12)*(IF(LEFT(S26,1)="Y",'Forecast Drivers'!$C$44,Q26)))</f>
        <v>10850.599375000002</v>
      </c>
      <c r="Z26" s="210">
        <f t="shared" si="48"/>
        <v>10850.6</v>
      </c>
      <c r="AA26" s="210">
        <f t="shared" si="48"/>
        <v>10850.6</v>
      </c>
      <c r="AB26" s="210">
        <f t="shared" si="48"/>
        <v>10850.6</v>
      </c>
      <c r="AC26" s="210">
        <f t="shared" si="48"/>
        <v>10850.6</v>
      </c>
      <c r="AD26" s="210">
        <f t="shared" si="48"/>
        <v>10850.6</v>
      </c>
      <c r="AE26" s="210">
        <f t="shared" si="48"/>
        <v>10850.6</v>
      </c>
      <c r="AF26" s="210">
        <f t="shared" si="48"/>
        <v>10850.6</v>
      </c>
      <c r="AG26" s="210">
        <f t="shared" si="48"/>
        <v>10850.6</v>
      </c>
      <c r="AH26" s="210">
        <f t="shared" si="48"/>
        <v>10850.6</v>
      </c>
      <c r="AI26" s="210">
        <f t="shared" si="48"/>
        <v>10850.6</v>
      </c>
      <c r="AJ26" s="210">
        <f t="shared" si="48"/>
        <v>10850.6</v>
      </c>
      <c r="AK26" s="210">
        <f t="shared" si="48"/>
        <v>10850.6</v>
      </c>
      <c r="AL26" s="209">
        <f t="shared" si="25"/>
        <v>130207.20000000003</v>
      </c>
      <c r="AM26" s="210">
        <f>(Z26*'Forecast Drivers'!$I$31)+(Z26*'Forecast Drivers'!$I$33)</f>
        <v>737.84080000000006</v>
      </c>
      <c r="AN26" s="210">
        <f>IF(SUM($AM26:AM26)+(AA26*'Forecast Drivers'!$I$31)&gt;='Forecast Drivers'!$K$31,'Forecast Drivers'!$K$31-SUM($AM26:AM26),AA26*'Forecast Drivers'!$I$31)</f>
        <v>672.73720000000003</v>
      </c>
      <c r="AO26" s="210">
        <f>IF(SUM($AM26:AN26)+(AB26*'Forecast Drivers'!$I$31)&gt;='Forecast Drivers'!$K$31,'Forecast Drivers'!$K$31-SUM($AM26:AN26),AB26*'Forecast Drivers'!$I$31)</f>
        <v>672.73720000000003</v>
      </c>
      <c r="AP26" s="210">
        <f>IF(SUM($AM26:AO26)+(AC26*'Forecast Drivers'!$I$31)&gt;='Forecast Drivers'!$K$31,'Forecast Drivers'!$K$31-SUM($AM26:AO26),AC26*'Forecast Drivers'!$I$31)</f>
        <v>672.73720000000003</v>
      </c>
      <c r="AQ26" s="210">
        <f>IF(SUM($AM26:AP26)+(AD26*'Forecast Drivers'!$I$31)&gt;='Forecast Drivers'!$K$31,'Forecast Drivers'!$K$31-SUM($AM26:AP26),AD26*'Forecast Drivers'!$I$31)</f>
        <v>672.73720000000003</v>
      </c>
      <c r="AR26" s="210">
        <f>IF(SUM($AM26:AQ26)+(AE26*'Forecast Drivers'!$I$31)&gt;='Forecast Drivers'!$K$31,'Forecast Drivers'!$K$31-SUM($AM26:AQ26),AE26*'Forecast Drivers'!$I$31)</f>
        <v>672.73720000000003</v>
      </c>
      <c r="AS26" s="210">
        <f>IF(SUM($AM26:AR26)+(AF26*'Forecast Drivers'!$I$31)&gt;='Forecast Drivers'!$K$31,'Forecast Drivers'!$K$31-SUM($AM26:AR26),AF26*'Forecast Drivers'!$I$31)</f>
        <v>672.73720000000003</v>
      </c>
      <c r="AT26" s="210">
        <f>IF(SUM($AM26:AS26)+(AG26*'Forecast Drivers'!$I$31)&gt;='Forecast Drivers'!$K$31,'Forecast Drivers'!$K$31-SUM($AM26:AS26),AG26*'Forecast Drivers'!$I$31)</f>
        <v>672.73720000000003</v>
      </c>
      <c r="AU26" s="210">
        <f>IF(SUM($AM26:AT26)+(AH26*'Forecast Drivers'!$I$31)&gt;='Forecast Drivers'!$K$31,'Forecast Drivers'!$K$31-SUM($AM26:AT26),AH26*'Forecast Drivers'!$I$31)</f>
        <v>672.73720000000003</v>
      </c>
      <c r="AV26" s="210">
        <f>IF(SUM($AM26:AU26)+(AI26*'Forecast Drivers'!$I$31)&gt;='Forecast Drivers'!$K$31,'Forecast Drivers'!$K$31-SUM($AM26:AU26),AI26*'Forecast Drivers'!$I$31)</f>
        <v>672.73720000000003</v>
      </c>
      <c r="AW26" s="210">
        <f>IF(SUM($AM26:AV26)+(AJ26*'Forecast Drivers'!$I$31)&gt;='Forecast Drivers'!$K$31,'Forecast Drivers'!$K$31-SUM($AM26:AV26),AJ26*'Forecast Drivers'!$I$31)</f>
        <v>672.73720000000003</v>
      </c>
      <c r="AX26" s="210">
        <f>IF(SUM($AM26:AW26)+(AK26*'Forecast Drivers'!$I$31)&gt;='Forecast Drivers'!$K$31,'Forecast Drivers'!$K$31-SUM($AM26:AW26),AK26*'Forecast Drivers'!$I$31)</f>
        <v>672.73720000000003</v>
      </c>
      <c r="AY26" s="209">
        <f t="shared" si="26"/>
        <v>8137.9499999999971</v>
      </c>
      <c r="AZ26" s="210">
        <f t="shared" si="47"/>
        <v>192</v>
      </c>
      <c r="BA26" s="210">
        <f>IF(SUM($AZ26:AZ26)+(AA26*$W26)&gt;=$X26,$X26-SUM($AZ26:AZ26),(AA26*$W26))</f>
        <v>0</v>
      </c>
      <c r="BB26" s="210">
        <f>IF(SUM($AZ26:BA26)+(AB26*$W26)&gt;=$X26,$X26-SUM($AZ26:BA26),(AB26*$W26))</f>
        <v>0</v>
      </c>
      <c r="BC26" s="210">
        <f>IF(SUM($AZ26:BB26)+(AC26*$W26)&gt;=$X26,$X26-SUM($AZ26:BB26),(AC26*$W26))</f>
        <v>0</v>
      </c>
      <c r="BD26" s="210">
        <f>IF(SUM($AZ26:BC26)+(AD26*$W26)&gt;=$X26,$X26-SUM($AZ26:BC26),(AD26*$W26))</f>
        <v>0</v>
      </c>
      <c r="BE26" s="210">
        <f>IF(SUM($AZ26:BD26)+(AE26*$W26)&gt;=$X26,$X26-SUM($AZ26:BD26),(AE26*$W26))</f>
        <v>0</v>
      </c>
      <c r="BF26" s="210">
        <f>IF(SUM($AZ26:BE26)+(AF26*$W26)&gt;=$X26,$X26-SUM($AZ26:BE26),(AF26*$W26))</f>
        <v>0</v>
      </c>
      <c r="BG26" s="210">
        <f>IF(SUM($AZ26:BF26)+(AG26*$W26)&gt;=$X26,$X26-SUM($AZ26:BF26),(AG26*$W26))</f>
        <v>0</v>
      </c>
      <c r="BH26" s="210">
        <f>IF(SUM($AZ26:BG26)+(AH26*$W26)&gt;=$X26,$X26-SUM($AZ26:BG26),(AH26*$W26))</f>
        <v>0</v>
      </c>
      <c r="BI26" s="210">
        <f>IF(SUM($AZ26:BH26)+(AI26*$W26)&gt;=$X26,$X26-SUM($AZ26:BH26),(AI26*$W26))</f>
        <v>0</v>
      </c>
      <c r="BJ26" s="210">
        <f>IF(SUM($AZ26:BI26)+(AJ26*$W26)&gt;=$X26,$X26-SUM($AZ26:BI26),(AJ26*$W26))</f>
        <v>0</v>
      </c>
      <c r="BK26" s="210">
        <f>IF(SUM($AZ26:BJ26)+(AK26*$W26)&gt;=$X26,$X26-SUM($AZ26:BJ26),(AK26*$W26))</f>
        <v>0</v>
      </c>
      <c r="BL26" s="209">
        <f t="shared" si="27"/>
        <v>192</v>
      </c>
      <c r="BM26" s="210">
        <f t="shared" si="28"/>
        <v>925.51800000000003</v>
      </c>
      <c r="BN26" s="210">
        <f t="shared" si="29"/>
        <v>925.51800000000003</v>
      </c>
      <c r="BO26" s="210">
        <f t="shared" si="30"/>
        <v>925.51800000000003</v>
      </c>
      <c r="BP26" s="210">
        <f t="shared" si="31"/>
        <v>925.51800000000003</v>
      </c>
      <c r="BQ26" s="210">
        <f t="shared" si="32"/>
        <v>925.51800000000003</v>
      </c>
      <c r="BR26" s="210">
        <f t="shared" si="33"/>
        <v>925.51800000000003</v>
      </c>
      <c r="BS26" s="210">
        <f t="shared" si="34"/>
        <v>925.51800000000003</v>
      </c>
      <c r="BT26" s="210">
        <f t="shared" si="35"/>
        <v>925.51800000000003</v>
      </c>
      <c r="BU26" s="210">
        <f t="shared" si="36"/>
        <v>925.51800000000003</v>
      </c>
      <c r="BV26" s="210">
        <f t="shared" si="37"/>
        <v>925.51800000000003</v>
      </c>
      <c r="BW26" s="210">
        <f t="shared" si="38"/>
        <v>925.51800000000003</v>
      </c>
      <c r="BX26" s="210">
        <f t="shared" si="39"/>
        <v>925.51800000000003</v>
      </c>
      <c r="BY26" s="209">
        <f t="shared" si="40"/>
        <v>11106.216</v>
      </c>
      <c r="BZ26" s="210">
        <f t="shared" si="41"/>
        <v>1</v>
      </c>
      <c r="CA26" s="210">
        <f t="shared" si="41"/>
        <v>1</v>
      </c>
      <c r="CB26" s="210">
        <f t="shared" si="41"/>
        <v>1</v>
      </c>
      <c r="CC26" s="210">
        <f t="shared" si="41"/>
        <v>1</v>
      </c>
      <c r="CD26" s="210">
        <f t="shared" si="41"/>
        <v>1</v>
      </c>
      <c r="CE26" s="210">
        <f t="shared" si="41"/>
        <v>1</v>
      </c>
      <c r="CF26" s="210">
        <f t="shared" si="41"/>
        <v>1</v>
      </c>
      <c r="CG26" s="210">
        <f t="shared" si="41"/>
        <v>1</v>
      </c>
      <c r="CH26" s="210">
        <f t="shared" si="41"/>
        <v>1</v>
      </c>
      <c r="CI26" s="210">
        <f t="shared" si="41"/>
        <v>1</v>
      </c>
      <c r="CJ26" s="210">
        <f t="shared" si="41"/>
        <v>1</v>
      </c>
      <c r="CK26" s="210">
        <f t="shared" si="41"/>
        <v>1</v>
      </c>
      <c r="CL26" s="210">
        <f t="shared" si="42"/>
        <v>1</v>
      </c>
      <c r="CM26" s="210">
        <f t="shared" si="43"/>
        <v>1</v>
      </c>
      <c r="CN26" s="210">
        <f t="shared" si="43"/>
        <v>1</v>
      </c>
      <c r="CO26" s="210">
        <f t="shared" si="43"/>
        <v>1</v>
      </c>
      <c r="CP26" s="210">
        <f t="shared" si="43"/>
        <v>1</v>
      </c>
      <c r="CQ26" s="210">
        <f t="shared" si="43"/>
        <v>1</v>
      </c>
      <c r="CR26" s="210">
        <f t="shared" si="43"/>
        <v>1</v>
      </c>
      <c r="CS26" s="210">
        <f t="shared" si="43"/>
        <v>1</v>
      </c>
      <c r="CT26" s="210">
        <f t="shared" si="43"/>
        <v>1</v>
      </c>
      <c r="CU26" s="210">
        <f t="shared" si="43"/>
        <v>1</v>
      </c>
      <c r="CV26" s="210">
        <f t="shared" si="43"/>
        <v>1</v>
      </c>
      <c r="CW26" s="210">
        <f t="shared" si="43"/>
        <v>1</v>
      </c>
    </row>
    <row r="27" spans="1:101" ht="16.25" customHeight="1" x14ac:dyDescent="0.15">
      <c r="A27" s="237"/>
      <c r="B27" s="336">
        <v>44696</v>
      </c>
      <c r="C27" s="337">
        <v>47848</v>
      </c>
      <c r="D27" s="338" t="s">
        <v>87</v>
      </c>
      <c r="E27" s="338"/>
      <c r="F27" s="339" t="s">
        <v>29</v>
      </c>
      <c r="G27" s="339" t="s">
        <v>21</v>
      </c>
      <c r="H27" s="339" t="s">
        <v>22</v>
      </c>
      <c r="I27" s="339" t="s">
        <v>23</v>
      </c>
      <c r="J27" s="339" t="s">
        <v>235</v>
      </c>
      <c r="K27" s="339" t="str">
        <f t="shared" si="20"/>
        <v>Budget</v>
      </c>
      <c r="L27" s="340">
        <v>355</v>
      </c>
      <c r="M27" s="341" t="s">
        <v>178</v>
      </c>
      <c r="N27" s="341" t="s">
        <v>201</v>
      </c>
      <c r="O27" s="338">
        <v>3</v>
      </c>
      <c r="P27" s="342">
        <v>144574</v>
      </c>
      <c r="Q27" s="343">
        <v>0.35</v>
      </c>
      <c r="R27" s="343"/>
      <c r="S27" s="338" t="s">
        <v>171</v>
      </c>
      <c r="T27" s="338" t="s">
        <v>171</v>
      </c>
      <c r="U27" s="344">
        <v>0</v>
      </c>
      <c r="V27" s="345" t="s">
        <v>90</v>
      </c>
      <c r="W27" s="289">
        <f>VLOOKUP($V27,'Forecast Drivers'!$H$34:$K$44,2,FALSE)</f>
        <v>3.2000000000000002E-3</v>
      </c>
      <c r="X27" s="290">
        <f>VLOOKUP($V27,'Forecast Drivers'!$H$34:$K$44,4,FALSE)</f>
        <v>37.119999999999997</v>
      </c>
      <c r="Y27" s="291">
        <f>(P27*(1+$N$9)/12)+((P27*(1+$N$9)/12)*(IF(LEFT(S27,1)="Y",'Forecast Drivers'!$C$44,Q27)))</f>
        <v>20475.292750000001</v>
      </c>
      <c r="Z27" s="210">
        <f t="shared" si="48"/>
        <v>20475.29</v>
      </c>
      <c r="AA27" s="210">
        <f t="shared" si="48"/>
        <v>20475.29</v>
      </c>
      <c r="AB27" s="210">
        <f t="shared" si="48"/>
        <v>20475.29</v>
      </c>
      <c r="AC27" s="210">
        <f t="shared" si="48"/>
        <v>20475.29</v>
      </c>
      <c r="AD27" s="210">
        <f t="shared" si="48"/>
        <v>20475.29</v>
      </c>
      <c r="AE27" s="210">
        <f t="shared" si="48"/>
        <v>20475.29</v>
      </c>
      <c r="AF27" s="210">
        <f t="shared" si="48"/>
        <v>20475.29</v>
      </c>
      <c r="AG27" s="210">
        <f t="shared" si="48"/>
        <v>20475.29</v>
      </c>
      <c r="AH27" s="210">
        <f t="shared" si="48"/>
        <v>20475.29</v>
      </c>
      <c r="AI27" s="210">
        <f t="shared" si="48"/>
        <v>20475.29</v>
      </c>
      <c r="AJ27" s="210">
        <f t="shared" si="48"/>
        <v>20475.29</v>
      </c>
      <c r="AK27" s="210">
        <f t="shared" si="48"/>
        <v>20475.29</v>
      </c>
      <c r="AL27" s="209">
        <f t="shared" si="25"/>
        <v>245703.48000000007</v>
      </c>
      <c r="AM27" s="210">
        <f>(Z27*'Forecast Drivers'!$I$31)+(Z27*'Forecast Drivers'!$I$33)</f>
        <v>1392.3197200000002</v>
      </c>
      <c r="AN27" s="210">
        <f>IF(SUM($AM27:AM27)+(AA27*'Forecast Drivers'!$I$31)&gt;='Forecast Drivers'!$K$31,'Forecast Drivers'!$K$31-SUM($AM27:AM27),AA27*'Forecast Drivers'!$I$31)</f>
        <v>1269.4679800000001</v>
      </c>
      <c r="AO27" s="210">
        <f>IF(SUM($AM27:AN27)+(AB27*'Forecast Drivers'!$I$31)&gt;='Forecast Drivers'!$K$31,'Forecast Drivers'!$K$31-SUM($AM27:AN27),AB27*'Forecast Drivers'!$I$31)</f>
        <v>1269.4679800000001</v>
      </c>
      <c r="AP27" s="210">
        <f>IF(SUM($AM27:AO27)+(AC27*'Forecast Drivers'!$I$31)&gt;='Forecast Drivers'!$K$31,'Forecast Drivers'!$K$31-SUM($AM27:AO27),AC27*'Forecast Drivers'!$I$31)</f>
        <v>1269.4679800000001</v>
      </c>
      <c r="AQ27" s="210">
        <f>IF(SUM($AM27:AP27)+(AD27*'Forecast Drivers'!$I$31)&gt;='Forecast Drivers'!$K$31,'Forecast Drivers'!$K$31-SUM($AM27:AP27),AD27*'Forecast Drivers'!$I$31)</f>
        <v>1269.4679800000001</v>
      </c>
      <c r="AR27" s="210">
        <f>IF(SUM($AM27:AQ27)+(AE27*'Forecast Drivers'!$I$31)&gt;='Forecast Drivers'!$K$31,'Forecast Drivers'!$K$31-SUM($AM27:AQ27),AE27*'Forecast Drivers'!$I$31)</f>
        <v>1269.4679800000001</v>
      </c>
      <c r="AS27" s="210">
        <f>IF(SUM($AM27:AR27)+(AF27*'Forecast Drivers'!$I$31)&gt;='Forecast Drivers'!$K$31,'Forecast Drivers'!$K$31-SUM($AM27:AR27),AF27*'Forecast Drivers'!$I$31)</f>
        <v>500.140379999998</v>
      </c>
      <c r="AT27" s="210">
        <f>IF(SUM($AM27:AS27)+(AG27*'Forecast Drivers'!$I$31)&gt;='Forecast Drivers'!$K$31,'Forecast Drivers'!$K$31-SUM($AM27:AS27),AG27*'Forecast Drivers'!$I$31)</f>
        <v>0</v>
      </c>
      <c r="AU27" s="210">
        <f>IF(SUM($AM27:AT27)+(AH27*'Forecast Drivers'!$I$31)&gt;='Forecast Drivers'!$K$31,'Forecast Drivers'!$K$31-SUM($AM27:AT27),AH27*'Forecast Drivers'!$I$31)</f>
        <v>0</v>
      </c>
      <c r="AV27" s="210">
        <f>IF(SUM($AM27:AU27)+(AI27*'Forecast Drivers'!$I$31)&gt;='Forecast Drivers'!$K$31,'Forecast Drivers'!$K$31-SUM($AM27:AU27),AI27*'Forecast Drivers'!$I$31)</f>
        <v>0</v>
      </c>
      <c r="AW27" s="210">
        <f>IF(SUM($AM27:AV27)+(AJ27*'Forecast Drivers'!$I$31)&gt;='Forecast Drivers'!$K$31,'Forecast Drivers'!$K$31-SUM($AM27:AV27),AJ27*'Forecast Drivers'!$I$31)</f>
        <v>0</v>
      </c>
      <c r="AX27" s="210">
        <f>IF(SUM($AM27:AW27)+(AK27*'Forecast Drivers'!$I$31)&gt;='Forecast Drivers'!$K$31,'Forecast Drivers'!$K$31-SUM($AM27:AW27),AK27*'Forecast Drivers'!$I$31)</f>
        <v>0</v>
      </c>
      <c r="AY27" s="209">
        <f t="shared" si="26"/>
        <v>8239.7999999999993</v>
      </c>
      <c r="AZ27" s="210">
        <f t="shared" si="47"/>
        <v>37.119999999999997</v>
      </c>
      <c r="BA27" s="210">
        <f>IF(SUM($AZ27:AZ27)+(AA27*$W27)&gt;=$X27,$X27-SUM($AZ27:AZ27),(AA27*$W27))</f>
        <v>0</v>
      </c>
      <c r="BB27" s="210">
        <f>IF(SUM($AZ27:BA27)+(AB27*$W27)&gt;=$X27,$X27-SUM($AZ27:BA27),(AB27*$W27))</f>
        <v>0</v>
      </c>
      <c r="BC27" s="210">
        <f>IF(SUM($AZ27:BB27)+(AC27*$W27)&gt;=$X27,$X27-SUM($AZ27:BB27),(AC27*$W27))</f>
        <v>0</v>
      </c>
      <c r="BD27" s="210">
        <f>IF(SUM($AZ27:BC27)+(AD27*$W27)&gt;=$X27,$X27-SUM($AZ27:BC27),(AD27*$W27))</f>
        <v>0</v>
      </c>
      <c r="BE27" s="210">
        <f>IF(SUM($AZ27:BD27)+(AE27*$W27)&gt;=$X27,$X27-SUM($AZ27:BD27),(AE27*$W27))</f>
        <v>0</v>
      </c>
      <c r="BF27" s="210">
        <f>IF(SUM($AZ27:BE27)+(AF27*$W27)&gt;=$X27,$X27-SUM($AZ27:BE27),(AF27*$W27))</f>
        <v>0</v>
      </c>
      <c r="BG27" s="210">
        <f>IF(SUM($AZ27:BF27)+(AG27*$W27)&gt;=$X27,$X27-SUM($AZ27:BF27),(AG27*$W27))</f>
        <v>0</v>
      </c>
      <c r="BH27" s="210">
        <f>IF(SUM($AZ27:BG27)+(AH27*$W27)&gt;=$X27,$X27-SUM($AZ27:BG27),(AH27*$W27))</f>
        <v>0</v>
      </c>
      <c r="BI27" s="210">
        <f>IF(SUM($AZ27:BH27)+(AI27*$W27)&gt;=$X27,$X27-SUM($AZ27:BH27),(AI27*$W27))</f>
        <v>0</v>
      </c>
      <c r="BJ27" s="210">
        <f>IF(SUM($AZ27:BI27)+(AJ27*$W27)&gt;=$X27,$X27-SUM($AZ27:BI27),(AJ27*$W27))</f>
        <v>0</v>
      </c>
      <c r="BK27" s="210">
        <f>IF(SUM($AZ27:BJ27)+(AK27*$W27)&gt;=$X27,$X27-SUM($AZ27:BJ27),(AK27*$W27))</f>
        <v>0</v>
      </c>
      <c r="BL27" s="209">
        <f t="shared" si="27"/>
        <v>37.119999999999997</v>
      </c>
      <c r="BM27" s="210">
        <f t="shared" si="28"/>
        <v>600</v>
      </c>
      <c r="BN27" s="210">
        <f t="shared" si="29"/>
        <v>600</v>
      </c>
      <c r="BO27" s="210">
        <f t="shared" si="30"/>
        <v>600</v>
      </c>
      <c r="BP27" s="210">
        <f t="shared" si="31"/>
        <v>600</v>
      </c>
      <c r="BQ27" s="210">
        <f t="shared" si="32"/>
        <v>600</v>
      </c>
      <c r="BR27" s="210">
        <f t="shared" si="33"/>
        <v>600</v>
      </c>
      <c r="BS27" s="210">
        <f t="shared" si="34"/>
        <v>600</v>
      </c>
      <c r="BT27" s="210">
        <f t="shared" si="35"/>
        <v>600</v>
      </c>
      <c r="BU27" s="210">
        <f t="shared" si="36"/>
        <v>600</v>
      </c>
      <c r="BV27" s="210">
        <f t="shared" si="37"/>
        <v>600</v>
      </c>
      <c r="BW27" s="210">
        <f t="shared" si="38"/>
        <v>600</v>
      </c>
      <c r="BX27" s="210">
        <f t="shared" si="39"/>
        <v>600</v>
      </c>
      <c r="BY27" s="209">
        <f t="shared" si="40"/>
        <v>7200</v>
      </c>
      <c r="BZ27" s="210">
        <f t="shared" si="41"/>
        <v>1</v>
      </c>
      <c r="CA27" s="210">
        <f t="shared" si="41"/>
        <v>1</v>
      </c>
      <c r="CB27" s="210">
        <f t="shared" si="41"/>
        <v>1</v>
      </c>
      <c r="CC27" s="210">
        <f t="shared" si="41"/>
        <v>1</v>
      </c>
      <c r="CD27" s="210">
        <f t="shared" si="41"/>
        <v>1</v>
      </c>
      <c r="CE27" s="210">
        <f t="shared" si="41"/>
        <v>1</v>
      </c>
      <c r="CF27" s="210">
        <f t="shared" si="41"/>
        <v>1</v>
      </c>
      <c r="CG27" s="210">
        <f t="shared" si="41"/>
        <v>1</v>
      </c>
      <c r="CH27" s="210">
        <f t="shared" si="41"/>
        <v>1</v>
      </c>
      <c r="CI27" s="210">
        <f t="shared" si="41"/>
        <v>1</v>
      </c>
      <c r="CJ27" s="210">
        <f t="shared" si="41"/>
        <v>1</v>
      </c>
      <c r="CK27" s="210">
        <f t="shared" si="41"/>
        <v>1</v>
      </c>
      <c r="CL27" s="210">
        <f t="shared" si="42"/>
        <v>1</v>
      </c>
      <c r="CM27" s="210">
        <f t="shared" si="43"/>
        <v>1</v>
      </c>
      <c r="CN27" s="210">
        <f t="shared" si="43"/>
        <v>1</v>
      </c>
      <c r="CO27" s="210">
        <f t="shared" si="43"/>
        <v>1</v>
      </c>
      <c r="CP27" s="210">
        <f t="shared" si="43"/>
        <v>1</v>
      </c>
      <c r="CQ27" s="210">
        <f t="shared" si="43"/>
        <v>1</v>
      </c>
      <c r="CR27" s="210">
        <f t="shared" si="43"/>
        <v>1</v>
      </c>
      <c r="CS27" s="210">
        <f t="shared" si="43"/>
        <v>1</v>
      </c>
      <c r="CT27" s="210">
        <f t="shared" si="43"/>
        <v>1</v>
      </c>
      <c r="CU27" s="210">
        <f t="shared" si="43"/>
        <v>1</v>
      </c>
      <c r="CV27" s="210">
        <f t="shared" si="43"/>
        <v>1</v>
      </c>
      <c r="CW27" s="210">
        <f t="shared" si="43"/>
        <v>1</v>
      </c>
    </row>
    <row r="28" spans="1:101" ht="6.75" customHeight="1" thickBot="1" x14ac:dyDescent="0.2">
      <c r="A28" s="237"/>
      <c r="B28" s="292"/>
      <c r="C28" s="293"/>
      <c r="D28" s="294"/>
      <c r="E28" s="294"/>
      <c r="F28" s="294"/>
      <c r="G28" s="294"/>
      <c r="H28" s="294"/>
      <c r="I28" s="294"/>
      <c r="J28" s="294"/>
      <c r="K28" s="294"/>
      <c r="L28" s="295"/>
      <c r="M28" s="296"/>
      <c r="N28" s="296"/>
      <c r="O28" s="294"/>
      <c r="P28" s="297"/>
      <c r="Q28" s="298"/>
      <c r="R28" s="298"/>
      <c r="S28" s="294"/>
      <c r="T28" s="294"/>
      <c r="U28" s="299"/>
      <c r="V28" s="300"/>
      <c r="W28" s="301"/>
      <c r="X28" s="302"/>
      <c r="Y28" s="303"/>
      <c r="Z28" s="304"/>
      <c r="AA28" s="297"/>
      <c r="AB28" s="297"/>
      <c r="AC28" s="297"/>
      <c r="AD28" s="297"/>
      <c r="AE28" s="297"/>
      <c r="AF28" s="297"/>
      <c r="AG28" s="297"/>
      <c r="AH28" s="297"/>
      <c r="AI28" s="297"/>
      <c r="AJ28" s="297"/>
      <c r="AK28" s="297"/>
      <c r="AL28" s="305"/>
      <c r="AM28" s="304"/>
      <c r="AN28" s="297"/>
      <c r="AO28" s="297"/>
      <c r="AP28" s="297"/>
      <c r="AQ28" s="297"/>
      <c r="AR28" s="297"/>
      <c r="AS28" s="297"/>
      <c r="AT28" s="297"/>
      <c r="AU28" s="297"/>
      <c r="AV28" s="297"/>
      <c r="AW28" s="297"/>
      <c r="AX28" s="297"/>
      <c r="AY28" s="305"/>
      <c r="AZ28" s="304"/>
      <c r="BA28" s="297"/>
      <c r="BB28" s="297"/>
      <c r="BC28" s="297"/>
      <c r="BD28" s="297"/>
      <c r="BE28" s="297"/>
      <c r="BF28" s="297"/>
      <c r="BG28" s="297"/>
      <c r="BH28" s="297"/>
      <c r="BI28" s="297"/>
      <c r="BJ28" s="297"/>
      <c r="BK28" s="297"/>
      <c r="BL28" s="305"/>
      <c r="BM28" s="304"/>
      <c r="BN28" s="297"/>
      <c r="BO28" s="297"/>
      <c r="BP28" s="297"/>
      <c r="BQ28" s="297"/>
      <c r="BR28" s="297"/>
      <c r="BS28" s="297"/>
      <c r="BT28" s="297"/>
      <c r="BU28" s="297"/>
      <c r="BV28" s="297"/>
      <c r="BW28" s="297"/>
      <c r="BX28" s="297"/>
      <c r="BY28" s="305"/>
      <c r="BZ28" s="306"/>
      <c r="CA28" s="307"/>
      <c r="CB28" s="307"/>
      <c r="CC28" s="307"/>
      <c r="CD28" s="307"/>
      <c r="CE28" s="307"/>
      <c r="CF28" s="307"/>
      <c r="CG28" s="307"/>
      <c r="CH28" s="307"/>
      <c r="CI28" s="307"/>
      <c r="CJ28" s="307"/>
      <c r="CK28" s="308"/>
      <c r="CL28" s="309"/>
      <c r="CM28" s="309"/>
      <c r="CN28" s="309"/>
      <c r="CO28" s="309"/>
      <c r="CP28" s="309"/>
      <c r="CQ28" s="309"/>
      <c r="CR28" s="309"/>
      <c r="CS28" s="309"/>
      <c r="CT28" s="309"/>
      <c r="CU28" s="309"/>
      <c r="CV28" s="309"/>
      <c r="CW28" s="310"/>
    </row>
    <row r="29" spans="1:101" ht="16.25" customHeight="1" x14ac:dyDescent="0.15">
      <c r="A29" s="237"/>
      <c r="B29" s="311"/>
      <c r="C29" s="311"/>
      <c r="F29" s="239"/>
      <c r="G29" s="239"/>
      <c r="H29" s="239"/>
      <c r="I29" s="239"/>
      <c r="J29" s="239"/>
      <c r="K29" s="239"/>
      <c r="O29" s="239"/>
      <c r="P29" s="313"/>
      <c r="Q29" s="314"/>
      <c r="R29" s="314"/>
      <c r="S29" s="239"/>
      <c r="T29" s="239"/>
      <c r="U29" s="314"/>
      <c r="V29" s="239"/>
      <c r="W29" s="315"/>
      <c r="X29" s="316"/>
      <c r="Y29" s="316"/>
      <c r="Z29" s="313"/>
      <c r="AA29" s="313"/>
      <c r="AB29" s="313"/>
      <c r="AC29" s="313"/>
      <c r="AD29" s="313"/>
      <c r="AE29" s="313"/>
      <c r="AF29" s="313"/>
      <c r="AG29" s="313"/>
      <c r="AH29" s="313"/>
      <c r="AI29" s="313"/>
      <c r="AJ29" s="313"/>
      <c r="AK29" s="313"/>
      <c r="AL29" s="317"/>
      <c r="AM29" s="313"/>
      <c r="AN29" s="313"/>
      <c r="AO29" s="313"/>
      <c r="AP29" s="313"/>
      <c r="AQ29" s="313"/>
      <c r="AR29" s="313"/>
      <c r="AS29" s="313"/>
      <c r="AT29" s="313"/>
      <c r="AU29" s="313"/>
      <c r="AV29" s="313"/>
      <c r="AW29" s="313"/>
      <c r="AX29" s="313"/>
      <c r="AY29" s="317"/>
      <c r="AZ29" s="313"/>
      <c r="BA29" s="313"/>
      <c r="BB29" s="313"/>
      <c r="BC29" s="313"/>
      <c r="BD29" s="313"/>
      <c r="BE29" s="313"/>
      <c r="BF29" s="313"/>
      <c r="BG29" s="313"/>
      <c r="BH29" s="313"/>
      <c r="BI29" s="313"/>
      <c r="BJ29" s="313"/>
      <c r="BK29" s="313"/>
      <c r="BL29" s="317"/>
      <c r="BM29" s="313"/>
      <c r="BN29" s="313"/>
      <c r="BO29" s="313"/>
      <c r="BP29" s="313"/>
      <c r="BQ29" s="313"/>
      <c r="BR29" s="313"/>
      <c r="BS29" s="313"/>
      <c r="BT29" s="313"/>
      <c r="BU29" s="313"/>
      <c r="BV29" s="313"/>
      <c r="BW29" s="313"/>
      <c r="BX29" s="313"/>
      <c r="BY29" s="317"/>
      <c r="BZ29" s="318"/>
      <c r="CA29" s="318"/>
      <c r="CB29" s="318"/>
      <c r="CC29" s="318"/>
      <c r="CD29" s="318"/>
      <c r="CE29" s="318"/>
      <c r="CF29" s="318"/>
      <c r="CG29" s="318"/>
      <c r="CH29" s="318"/>
      <c r="CI29" s="318"/>
      <c r="CJ29" s="318"/>
      <c r="CK29" s="318"/>
      <c r="CL29" s="319"/>
      <c r="CM29" s="319"/>
      <c r="CN29" s="319"/>
      <c r="CO29" s="319"/>
      <c r="CP29" s="319"/>
      <c r="CQ29" s="319"/>
      <c r="CR29" s="319"/>
      <c r="CS29" s="319"/>
      <c r="CT29" s="319"/>
      <c r="CU29" s="319"/>
      <c r="CV29" s="319"/>
      <c r="CW29" s="319"/>
    </row>
    <row r="30" spans="1:101" ht="12.75" customHeight="1" x14ac:dyDescent="0.2">
      <c r="A30" s="237"/>
      <c r="B30" s="311"/>
      <c r="C30" s="311"/>
      <c r="D30" s="320"/>
      <c r="E30" s="320"/>
      <c r="F30" s="320"/>
      <c r="G30" s="320"/>
      <c r="H30" s="320"/>
      <c r="I30" s="320"/>
      <c r="J30" s="320"/>
      <c r="K30" s="320"/>
      <c r="L30" s="320"/>
      <c r="M30" s="320"/>
      <c r="N30" s="320"/>
      <c r="O30" s="320"/>
      <c r="P30" s="320"/>
      <c r="Q30" s="320"/>
      <c r="R30" s="320"/>
      <c r="S30" s="320"/>
      <c r="T30" s="320"/>
      <c r="U30" s="314"/>
      <c r="V30" s="239"/>
      <c r="W30" s="315"/>
      <c r="X30" s="316"/>
      <c r="Y30" s="316"/>
      <c r="Z30" s="313"/>
      <c r="AA30" s="313"/>
      <c r="AB30" s="313"/>
      <c r="AC30" s="313"/>
      <c r="AD30" s="313"/>
      <c r="AE30" s="313"/>
      <c r="AF30" s="313"/>
      <c r="AG30" s="313"/>
      <c r="AH30" s="313"/>
      <c r="AI30" s="313"/>
      <c r="AJ30" s="313"/>
      <c r="AK30" s="313"/>
      <c r="AL30" s="317"/>
      <c r="AM30" s="313"/>
      <c r="AN30" s="313"/>
      <c r="AO30" s="313"/>
      <c r="AP30" s="313"/>
      <c r="AQ30" s="313"/>
      <c r="AR30" s="313"/>
      <c r="AS30" s="313"/>
      <c r="AT30" s="313"/>
      <c r="AU30" s="313"/>
      <c r="AV30" s="313"/>
      <c r="AW30" s="313"/>
      <c r="AX30" s="313"/>
      <c r="AY30" s="317"/>
      <c r="AZ30" s="313"/>
      <c r="BA30" s="313"/>
      <c r="BB30" s="313"/>
      <c r="BC30" s="313"/>
      <c r="BD30" s="313"/>
      <c r="BE30" s="313"/>
      <c r="BF30" s="313"/>
      <c r="BG30" s="313"/>
      <c r="BH30" s="313"/>
      <c r="BI30" s="313"/>
      <c r="BJ30" s="313"/>
      <c r="BK30" s="313"/>
      <c r="BL30" s="317"/>
      <c r="BM30" s="313"/>
      <c r="BN30" s="313"/>
      <c r="BO30" s="313"/>
      <c r="BP30" s="313"/>
      <c r="BQ30" s="313"/>
      <c r="BR30" s="313"/>
      <c r="BS30" s="313"/>
      <c r="BT30" s="313"/>
      <c r="BU30" s="313"/>
      <c r="BV30" s="313"/>
      <c r="BW30" s="313"/>
      <c r="BX30" s="313"/>
      <c r="BY30" s="317"/>
      <c r="BZ30" s="318"/>
      <c r="CA30" s="318"/>
      <c r="CB30" s="318"/>
      <c r="CC30" s="318"/>
      <c r="CD30" s="318"/>
      <c r="CE30" s="318"/>
      <c r="CF30" s="318"/>
      <c r="CG30" s="318"/>
      <c r="CH30" s="318"/>
      <c r="CI30" s="318"/>
      <c r="CJ30" s="318"/>
      <c r="CK30" s="318"/>
      <c r="CL30" s="319"/>
      <c r="CM30" s="319"/>
      <c r="CN30" s="319"/>
      <c r="CO30" s="319"/>
      <c r="CP30" s="319"/>
      <c r="CQ30" s="319"/>
      <c r="CR30" s="319"/>
      <c r="CS30" s="319"/>
      <c r="CT30" s="319"/>
      <c r="CU30" s="319"/>
      <c r="CV30" s="319"/>
      <c r="CW30" s="319"/>
    </row>
    <row r="31" spans="1:101" ht="12.75" customHeight="1" x14ac:dyDescent="0.2">
      <c r="A31" s="237"/>
      <c r="B31" s="311"/>
      <c r="C31" s="311"/>
      <c r="D31" s="320"/>
      <c r="E31" s="320"/>
      <c r="F31" s="320"/>
      <c r="G31" s="320"/>
      <c r="H31" s="320"/>
      <c r="I31" s="320"/>
      <c r="J31" s="320"/>
      <c r="K31" s="320"/>
      <c r="L31" s="320"/>
      <c r="M31" s="320"/>
      <c r="N31" s="320"/>
      <c r="O31" s="320"/>
      <c r="P31" s="320"/>
      <c r="Q31" s="320"/>
      <c r="R31" s="320"/>
      <c r="S31" s="320"/>
      <c r="T31" s="320"/>
      <c r="U31" s="314"/>
      <c r="V31" s="239"/>
      <c r="W31" s="315"/>
      <c r="X31" s="316"/>
      <c r="Y31" s="316"/>
      <c r="Z31" s="313"/>
      <c r="AA31" s="313"/>
      <c r="AB31" s="313"/>
      <c r="AC31" s="313"/>
      <c r="AD31" s="313"/>
      <c r="AE31" s="313"/>
      <c r="AF31" s="313"/>
      <c r="AG31" s="313"/>
      <c r="AH31" s="313"/>
      <c r="AI31" s="313"/>
      <c r="AJ31" s="313"/>
      <c r="AK31" s="313"/>
      <c r="AL31" s="317"/>
      <c r="AM31" s="313"/>
      <c r="AN31" s="313"/>
      <c r="AO31" s="313"/>
      <c r="AP31" s="313"/>
      <c r="AQ31" s="313"/>
      <c r="AR31" s="313"/>
      <c r="AS31" s="313"/>
      <c r="AT31" s="313"/>
      <c r="AU31" s="313"/>
      <c r="AV31" s="313"/>
      <c r="AW31" s="313"/>
      <c r="AX31" s="313"/>
      <c r="AY31" s="317"/>
      <c r="AZ31" s="313"/>
      <c r="BA31" s="313"/>
      <c r="BB31" s="313"/>
      <c r="BC31" s="313"/>
      <c r="BD31" s="313"/>
      <c r="BE31" s="313"/>
      <c r="BF31" s="313"/>
      <c r="BG31" s="313"/>
      <c r="BH31" s="313"/>
      <c r="BI31" s="313"/>
      <c r="BJ31" s="313"/>
      <c r="BK31" s="313"/>
      <c r="BL31" s="317"/>
      <c r="BM31" s="313"/>
      <c r="BN31" s="313"/>
      <c r="BO31" s="313"/>
      <c r="BP31" s="313"/>
      <c r="BQ31" s="313"/>
      <c r="BR31" s="313"/>
      <c r="BS31" s="313"/>
      <c r="BT31" s="313"/>
      <c r="BU31" s="313"/>
      <c r="BV31" s="313"/>
      <c r="BW31" s="313"/>
      <c r="BX31" s="313"/>
      <c r="BY31" s="317"/>
      <c r="BZ31" s="318"/>
      <c r="CA31" s="318"/>
      <c r="CB31" s="318"/>
      <c r="CC31" s="318"/>
      <c r="CD31" s="318"/>
      <c r="CE31" s="318"/>
      <c r="CF31" s="318"/>
      <c r="CG31" s="318"/>
      <c r="CH31" s="318"/>
      <c r="CI31" s="318"/>
      <c r="CJ31" s="318"/>
      <c r="CK31" s="318"/>
      <c r="CL31" s="319"/>
      <c r="CM31" s="319"/>
      <c r="CN31" s="319"/>
      <c r="CO31" s="319"/>
      <c r="CP31" s="319"/>
      <c r="CQ31" s="319"/>
      <c r="CR31" s="319"/>
      <c r="CS31" s="319"/>
      <c r="CT31" s="319"/>
      <c r="CU31" s="319"/>
      <c r="CV31" s="319"/>
      <c r="CW31" s="319"/>
    </row>
    <row r="32" spans="1:101" ht="12.75" customHeight="1" x14ac:dyDescent="0.2">
      <c r="A32" s="237"/>
      <c r="B32" s="311"/>
      <c r="C32" s="311"/>
      <c r="D32" s="320"/>
      <c r="E32" s="320"/>
      <c r="F32" s="320"/>
      <c r="G32" s="320"/>
      <c r="H32" s="320"/>
      <c r="I32" s="320"/>
      <c r="J32" s="320"/>
      <c r="K32" s="320"/>
      <c r="L32" s="320"/>
      <c r="M32" s="320"/>
      <c r="N32" s="320"/>
      <c r="O32" s="320"/>
      <c r="P32" s="320"/>
      <c r="Q32" s="320"/>
      <c r="R32" s="320"/>
      <c r="S32" s="320"/>
      <c r="T32" s="320"/>
      <c r="U32" s="314"/>
      <c r="V32" s="239"/>
      <c r="W32" s="315"/>
      <c r="X32" s="316"/>
      <c r="Y32" s="316"/>
      <c r="Z32" s="313"/>
      <c r="AA32" s="313"/>
      <c r="AB32" s="313"/>
      <c r="AC32" s="313"/>
      <c r="AD32" s="313"/>
      <c r="AE32" s="313"/>
      <c r="AF32" s="313"/>
      <c r="AG32" s="313"/>
      <c r="AH32" s="313"/>
      <c r="AI32" s="313"/>
      <c r="AJ32" s="313"/>
      <c r="AK32" s="313"/>
      <c r="AL32" s="317"/>
      <c r="AM32" s="313"/>
      <c r="AN32" s="313"/>
      <c r="AO32" s="313"/>
      <c r="AP32" s="313"/>
      <c r="AQ32" s="313"/>
      <c r="AR32" s="313"/>
      <c r="AS32" s="313"/>
      <c r="AT32" s="313"/>
      <c r="AU32" s="313"/>
      <c r="AV32" s="313"/>
      <c r="AW32" s="313"/>
      <c r="AX32" s="313"/>
      <c r="AY32" s="317"/>
      <c r="AZ32" s="313"/>
      <c r="BA32" s="313"/>
      <c r="BB32" s="313"/>
      <c r="BC32" s="313"/>
      <c r="BD32" s="313"/>
      <c r="BE32" s="313"/>
      <c r="BF32" s="313"/>
      <c r="BG32" s="313"/>
      <c r="BH32" s="313"/>
      <c r="BI32" s="313"/>
      <c r="BJ32" s="313"/>
      <c r="BK32" s="313"/>
      <c r="BL32" s="317"/>
      <c r="BM32" s="313"/>
      <c r="BN32" s="313"/>
      <c r="BO32" s="313"/>
      <c r="BP32" s="313"/>
      <c r="BQ32" s="313"/>
      <c r="BR32" s="313"/>
      <c r="BS32" s="313"/>
      <c r="BT32" s="313"/>
      <c r="BU32" s="313"/>
      <c r="BV32" s="313"/>
      <c r="BW32" s="313"/>
      <c r="BX32" s="313"/>
      <c r="BY32" s="317"/>
      <c r="BZ32" s="318"/>
      <c r="CA32" s="318"/>
      <c r="CB32" s="318"/>
      <c r="CC32" s="318"/>
      <c r="CD32" s="318"/>
      <c r="CE32" s="318"/>
      <c r="CF32" s="318"/>
      <c r="CG32" s="318"/>
      <c r="CH32" s="318"/>
      <c r="CI32" s="318"/>
      <c r="CJ32" s="318"/>
      <c r="CK32" s="318"/>
      <c r="CL32" s="319"/>
      <c r="CM32" s="319"/>
      <c r="CN32" s="319"/>
      <c r="CO32" s="319"/>
      <c r="CP32" s="319"/>
      <c r="CQ32" s="319"/>
      <c r="CR32" s="319"/>
      <c r="CS32" s="319"/>
      <c r="CT32" s="319"/>
      <c r="CU32" s="319"/>
      <c r="CV32" s="319"/>
      <c r="CW32" s="319"/>
    </row>
    <row r="33" spans="1:20" ht="8.25" customHeight="1" x14ac:dyDescent="0.2">
      <c r="A33" s="237"/>
      <c r="D33" s="320"/>
      <c r="E33" s="320"/>
      <c r="F33" s="320"/>
      <c r="G33" s="320"/>
      <c r="H33" s="320"/>
      <c r="I33" s="320"/>
      <c r="J33" s="320"/>
      <c r="K33" s="320"/>
      <c r="L33" s="320"/>
      <c r="M33" s="320"/>
      <c r="N33" s="320"/>
      <c r="O33" s="320"/>
      <c r="P33" s="320"/>
      <c r="Q33" s="320"/>
      <c r="R33" s="320"/>
      <c r="S33" s="320"/>
      <c r="T33" s="320"/>
    </row>
    <row r="34" spans="1:20" ht="33" customHeight="1" x14ac:dyDescent="0.2">
      <c r="A34" s="237"/>
      <c r="D34" s="320"/>
      <c r="E34" s="320"/>
      <c r="F34" s="320"/>
      <c r="G34" s="320"/>
      <c r="H34" s="320"/>
      <c r="I34" s="320"/>
      <c r="J34" s="320"/>
      <c r="K34" s="320"/>
      <c r="L34" s="320"/>
      <c r="M34" s="320"/>
      <c r="N34" s="320"/>
      <c r="O34" s="320"/>
      <c r="P34" s="320"/>
      <c r="Q34" s="320"/>
      <c r="R34" s="320"/>
      <c r="S34" s="320"/>
      <c r="T34" s="320"/>
    </row>
    <row r="35" spans="1:20" ht="30.75" customHeight="1" x14ac:dyDescent="0.2">
      <c r="A35" s="237"/>
      <c r="D35" s="320"/>
      <c r="E35" s="320"/>
      <c r="F35" s="320"/>
      <c r="G35" s="320"/>
      <c r="H35" s="320"/>
      <c r="I35" s="320"/>
      <c r="J35" s="320"/>
      <c r="K35" s="320"/>
      <c r="L35" s="320"/>
      <c r="M35" s="320"/>
      <c r="N35" s="320"/>
      <c r="O35" s="320"/>
      <c r="P35" s="320"/>
      <c r="Q35" s="320"/>
      <c r="R35" s="320"/>
      <c r="S35" s="320"/>
      <c r="T35" s="320"/>
    </row>
    <row r="36" spans="1:20" ht="49.5" customHeight="1" x14ac:dyDescent="0.2">
      <c r="A36" s="237"/>
      <c r="D36" s="320"/>
      <c r="E36" s="320"/>
      <c r="F36" s="320"/>
      <c r="G36" s="320"/>
      <c r="H36" s="320"/>
      <c r="I36" s="320"/>
      <c r="J36" s="320"/>
      <c r="K36" s="320"/>
      <c r="L36" s="320"/>
      <c r="M36" s="320"/>
      <c r="N36" s="320"/>
      <c r="O36" s="320"/>
      <c r="P36" s="320"/>
      <c r="Q36" s="320"/>
      <c r="R36" s="320"/>
      <c r="S36" s="320"/>
      <c r="T36" s="320"/>
    </row>
    <row r="37" spans="1:20" ht="16.25" customHeight="1" x14ac:dyDescent="0.2">
      <c r="A37" s="237"/>
      <c r="D37" s="320"/>
      <c r="E37" s="320"/>
      <c r="F37" s="320"/>
      <c r="G37" s="320"/>
      <c r="H37" s="320"/>
      <c r="I37" s="320"/>
      <c r="J37" s="320"/>
      <c r="K37" s="320"/>
      <c r="L37" s="320"/>
      <c r="M37" s="320"/>
      <c r="N37" s="320"/>
      <c r="O37" s="320"/>
      <c r="P37" s="320"/>
      <c r="Q37" s="320"/>
      <c r="R37" s="320"/>
      <c r="S37" s="320"/>
      <c r="T37" s="320"/>
    </row>
    <row r="38" spans="1:20" ht="33.75" customHeight="1" x14ac:dyDescent="0.2">
      <c r="A38" s="237"/>
      <c r="D38" s="320"/>
      <c r="E38" s="320"/>
      <c r="F38" s="320"/>
      <c r="G38" s="320"/>
      <c r="H38" s="320"/>
      <c r="I38" s="320"/>
      <c r="J38" s="320"/>
      <c r="K38" s="320"/>
      <c r="L38" s="320"/>
      <c r="M38" s="320"/>
      <c r="N38" s="320"/>
      <c r="O38" s="320"/>
      <c r="P38" s="320"/>
      <c r="Q38" s="320"/>
      <c r="R38" s="320"/>
      <c r="S38" s="320"/>
      <c r="T38" s="320"/>
    </row>
    <row r="39" spans="1:20" ht="16.25" customHeight="1" x14ac:dyDescent="0.2">
      <c r="A39" s="237"/>
      <c r="D39" s="320"/>
      <c r="E39" s="320"/>
      <c r="F39" s="320"/>
      <c r="G39" s="320"/>
      <c r="H39" s="320"/>
      <c r="I39" s="320"/>
      <c r="J39" s="320"/>
      <c r="K39" s="320"/>
      <c r="L39" s="320"/>
      <c r="M39" s="320"/>
      <c r="N39" s="320"/>
      <c r="O39" s="320"/>
      <c r="P39" s="320"/>
      <c r="Q39" s="320"/>
      <c r="R39" s="320"/>
      <c r="S39" s="320"/>
      <c r="T39" s="320"/>
    </row>
    <row r="40" spans="1:20" ht="16.25" customHeight="1" x14ac:dyDescent="0.2">
      <c r="A40" s="237"/>
      <c r="D40" s="320"/>
      <c r="E40" s="320"/>
      <c r="F40" s="320"/>
      <c r="G40" s="320"/>
      <c r="H40" s="320"/>
      <c r="I40" s="320"/>
      <c r="J40" s="320"/>
      <c r="K40" s="320"/>
      <c r="L40" s="320"/>
      <c r="M40" s="320"/>
      <c r="N40" s="320"/>
      <c r="O40" s="320"/>
      <c r="P40" s="320"/>
      <c r="Q40" s="320"/>
      <c r="R40" s="320"/>
      <c r="S40" s="320"/>
      <c r="T40" s="320"/>
    </row>
    <row r="41" spans="1:20" ht="16.25" customHeight="1" x14ac:dyDescent="0.15">
      <c r="A41" s="237"/>
    </row>
    <row r="42" spans="1:20" ht="16.25" customHeight="1" x14ac:dyDescent="0.15">
      <c r="A42" s="237"/>
    </row>
    <row r="43" spans="1:20" ht="16.25" customHeight="1" x14ac:dyDescent="0.15">
      <c r="A43" s="237"/>
    </row>
    <row r="44" spans="1:20" ht="16.25" customHeight="1" x14ac:dyDescent="0.15">
      <c r="A44" s="237"/>
    </row>
    <row r="45" spans="1:20" ht="16.25" customHeight="1" x14ac:dyDescent="0.15">
      <c r="A45" s="237"/>
    </row>
    <row r="46" spans="1:20" ht="16.25" customHeight="1" x14ac:dyDescent="0.15">
      <c r="A46" s="237"/>
    </row>
    <row r="47" spans="1:20" ht="16.25" customHeight="1" x14ac:dyDescent="0.15">
      <c r="A47" s="237"/>
    </row>
    <row r="48" spans="1:20" ht="16.25" customHeight="1" x14ac:dyDescent="0.15">
      <c r="A48" s="237"/>
    </row>
    <row r="49" spans="1:1" ht="16.25" customHeight="1" x14ac:dyDescent="0.15">
      <c r="A49" s="237"/>
    </row>
    <row r="50" spans="1:1" ht="16.25" customHeight="1" x14ac:dyDescent="0.15">
      <c r="A50" s="237"/>
    </row>
    <row r="51" spans="1:1" ht="16.25" customHeight="1" x14ac:dyDescent="0.15">
      <c r="A51" s="237"/>
    </row>
    <row r="52" spans="1:1" ht="16.25" customHeight="1" x14ac:dyDescent="0.15">
      <c r="A52" s="237"/>
    </row>
    <row r="53" spans="1:1" ht="16.25" customHeight="1" x14ac:dyDescent="0.15">
      <c r="A53" s="237"/>
    </row>
    <row r="54" spans="1:1" ht="16.25" customHeight="1" x14ac:dyDescent="0.15">
      <c r="A54" s="237"/>
    </row>
    <row r="55" spans="1:1" ht="16.25" customHeight="1" x14ac:dyDescent="0.15">
      <c r="A55" s="237"/>
    </row>
    <row r="56" spans="1:1" ht="16.25" customHeight="1" x14ac:dyDescent="0.15">
      <c r="A56" s="237"/>
    </row>
    <row r="57" spans="1:1" ht="16.25" customHeight="1" x14ac:dyDescent="0.15">
      <c r="A57" s="237"/>
    </row>
    <row r="58" spans="1:1" ht="16.25" customHeight="1" x14ac:dyDescent="0.15">
      <c r="A58" s="237"/>
    </row>
    <row r="59" spans="1:1" ht="16.25" customHeight="1" x14ac:dyDescent="0.15">
      <c r="A59" s="237"/>
    </row>
    <row r="60" spans="1:1" ht="16.25" customHeight="1" x14ac:dyDescent="0.15">
      <c r="A60" s="237"/>
    </row>
    <row r="61" spans="1:1" ht="16.25" customHeight="1" x14ac:dyDescent="0.15">
      <c r="A61" s="237"/>
    </row>
    <row r="62" spans="1:1" ht="16.25" customHeight="1" x14ac:dyDescent="0.15">
      <c r="A62" s="237"/>
    </row>
    <row r="63" spans="1:1" ht="16.25" customHeight="1" x14ac:dyDescent="0.15">
      <c r="A63" s="237"/>
    </row>
    <row r="64" spans="1:1" ht="16.25" customHeight="1" x14ac:dyDescent="0.15">
      <c r="A64" s="237"/>
    </row>
    <row r="65" spans="1:1" ht="16.25" customHeight="1" x14ac:dyDescent="0.15">
      <c r="A65" s="237"/>
    </row>
    <row r="66" spans="1:1" ht="16.25" customHeight="1" x14ac:dyDescent="0.15">
      <c r="A66" s="237"/>
    </row>
    <row r="67" spans="1:1" ht="16.25" customHeight="1" x14ac:dyDescent="0.15">
      <c r="A67" s="237"/>
    </row>
    <row r="68" spans="1:1" ht="16.25" customHeight="1" x14ac:dyDescent="0.15">
      <c r="A68" s="237"/>
    </row>
    <row r="69" spans="1:1" ht="16.25" customHeight="1" x14ac:dyDescent="0.15">
      <c r="A69" s="237"/>
    </row>
    <row r="70" spans="1:1" ht="16.25" customHeight="1" x14ac:dyDescent="0.15">
      <c r="A70" s="237"/>
    </row>
    <row r="71" spans="1:1" ht="16.25" customHeight="1" x14ac:dyDescent="0.15">
      <c r="A71" s="237"/>
    </row>
    <row r="72" spans="1:1" ht="16.25" customHeight="1" x14ac:dyDescent="0.15">
      <c r="A72" s="237"/>
    </row>
    <row r="73" spans="1:1" ht="16.25" customHeight="1" x14ac:dyDescent="0.15">
      <c r="A73" s="237"/>
    </row>
    <row r="74" spans="1:1" ht="16.25" customHeight="1" x14ac:dyDescent="0.15">
      <c r="A74" s="237"/>
    </row>
    <row r="75" spans="1:1" ht="16.25" customHeight="1" x14ac:dyDescent="0.15">
      <c r="A75" s="237"/>
    </row>
    <row r="76" spans="1:1" ht="16.25" customHeight="1" x14ac:dyDescent="0.15">
      <c r="A76" s="237"/>
    </row>
    <row r="77" spans="1:1" ht="16.25" customHeight="1" x14ac:dyDescent="0.15">
      <c r="A77" s="237"/>
    </row>
    <row r="78" spans="1:1" ht="16.25" customHeight="1" x14ac:dyDescent="0.15">
      <c r="A78" s="237"/>
    </row>
    <row r="79" spans="1:1" ht="16.25" customHeight="1" x14ac:dyDescent="0.15">
      <c r="A79" s="237"/>
    </row>
    <row r="80" spans="1:1" ht="16.25" customHeight="1" x14ac:dyDescent="0.15">
      <c r="A80" s="237"/>
    </row>
    <row r="81" spans="1:1" ht="16.25" customHeight="1" x14ac:dyDescent="0.15">
      <c r="A81" s="237"/>
    </row>
    <row r="82" spans="1:1" ht="16.25" customHeight="1" x14ac:dyDescent="0.15">
      <c r="A82" s="237"/>
    </row>
    <row r="83" spans="1:1" ht="16.25" customHeight="1" x14ac:dyDescent="0.15">
      <c r="A83" s="237"/>
    </row>
    <row r="84" spans="1:1" ht="16.25" customHeight="1" x14ac:dyDescent="0.15">
      <c r="A84" s="237"/>
    </row>
    <row r="85" spans="1:1" ht="16.25" customHeight="1" x14ac:dyDescent="0.15">
      <c r="A85" s="237"/>
    </row>
    <row r="86" spans="1:1" ht="16.25" customHeight="1" x14ac:dyDescent="0.15">
      <c r="A86" s="237"/>
    </row>
    <row r="87" spans="1:1" ht="16.25" customHeight="1" x14ac:dyDescent="0.15">
      <c r="A87" s="237"/>
    </row>
    <row r="88" spans="1:1" ht="16.25" customHeight="1" x14ac:dyDescent="0.15">
      <c r="A88" s="237"/>
    </row>
    <row r="89" spans="1:1" ht="16.25" customHeight="1" x14ac:dyDescent="0.15">
      <c r="A89" s="237"/>
    </row>
    <row r="90" spans="1:1" ht="16.25" customHeight="1" x14ac:dyDescent="0.15">
      <c r="A90" s="237"/>
    </row>
    <row r="91" spans="1:1" ht="16.25" customHeight="1" x14ac:dyDescent="0.15">
      <c r="A91" s="237"/>
    </row>
    <row r="92" spans="1:1" ht="16.25" customHeight="1" x14ac:dyDescent="0.15">
      <c r="A92" s="237"/>
    </row>
    <row r="93" spans="1:1" ht="16.25" customHeight="1" x14ac:dyDescent="0.15">
      <c r="A93" s="237"/>
    </row>
    <row r="94" spans="1:1" ht="16.25" customHeight="1" x14ac:dyDescent="0.15">
      <c r="A94" s="237"/>
    </row>
    <row r="95" spans="1:1" ht="16.25" customHeight="1" x14ac:dyDescent="0.15">
      <c r="A95" s="237"/>
    </row>
    <row r="96" spans="1:1" ht="16.25" customHeight="1" x14ac:dyDescent="0.15">
      <c r="A96" s="237"/>
    </row>
    <row r="97" spans="1:1" ht="16.25" customHeight="1" x14ac:dyDescent="0.15">
      <c r="A97" s="237"/>
    </row>
    <row r="98" spans="1:1" ht="16.25" customHeight="1" x14ac:dyDescent="0.15">
      <c r="A98" s="237"/>
    </row>
    <row r="99" spans="1:1" ht="16.25" customHeight="1" x14ac:dyDescent="0.15">
      <c r="A99" s="237"/>
    </row>
    <row r="100" spans="1:1" ht="16.25" customHeight="1" x14ac:dyDescent="0.15">
      <c r="A100" s="237"/>
    </row>
    <row r="101" spans="1:1" ht="16.25" customHeight="1" x14ac:dyDescent="0.15">
      <c r="A101" s="237"/>
    </row>
    <row r="102" spans="1:1" ht="16.25" customHeight="1" x14ac:dyDescent="0.15">
      <c r="A102" s="237"/>
    </row>
    <row r="103" spans="1:1" ht="16.25" customHeight="1" x14ac:dyDescent="0.15">
      <c r="A103" s="237"/>
    </row>
    <row r="104" spans="1:1" ht="16.25" customHeight="1" x14ac:dyDescent="0.15">
      <c r="A104" s="237"/>
    </row>
    <row r="105" spans="1:1" ht="16.25" customHeight="1" x14ac:dyDescent="0.15">
      <c r="A105" s="237"/>
    </row>
    <row r="106" spans="1:1" ht="16.25" customHeight="1" x14ac:dyDescent="0.15">
      <c r="A106" s="237"/>
    </row>
    <row r="107" spans="1:1" ht="16.25" customHeight="1" x14ac:dyDescent="0.15">
      <c r="A107" s="237"/>
    </row>
    <row r="108" spans="1:1" ht="16.25" customHeight="1" x14ac:dyDescent="0.15">
      <c r="A108" s="237"/>
    </row>
    <row r="109" spans="1:1" ht="16.25" customHeight="1" x14ac:dyDescent="0.15">
      <c r="A109" s="237"/>
    </row>
    <row r="110" spans="1:1" ht="16.25" customHeight="1" x14ac:dyDescent="0.15">
      <c r="A110" s="237"/>
    </row>
    <row r="111" spans="1:1" ht="16.25" customHeight="1" x14ac:dyDescent="0.15">
      <c r="A111" s="237"/>
    </row>
    <row r="112" spans="1:1" ht="16.25" customHeight="1" x14ac:dyDescent="0.15">
      <c r="A112" s="237"/>
    </row>
    <row r="113" spans="1:1" ht="16.25" customHeight="1" x14ac:dyDescent="0.15">
      <c r="A113" s="237"/>
    </row>
    <row r="114" spans="1:1" ht="16.25" customHeight="1" x14ac:dyDescent="0.15">
      <c r="A114" s="237"/>
    </row>
    <row r="115" spans="1:1" ht="16.25" customHeight="1" x14ac:dyDescent="0.15">
      <c r="A115" s="237"/>
    </row>
    <row r="116" spans="1:1" ht="16.25" customHeight="1" x14ac:dyDescent="0.15">
      <c r="A116" s="237"/>
    </row>
    <row r="117" spans="1:1" ht="16.25" customHeight="1" x14ac:dyDescent="0.15">
      <c r="A117" s="237"/>
    </row>
    <row r="118" spans="1:1" ht="16.25" customHeight="1" x14ac:dyDescent="0.15">
      <c r="A118" s="237"/>
    </row>
    <row r="119" spans="1:1" ht="16.25" customHeight="1" x14ac:dyDescent="0.15">
      <c r="A119" s="237"/>
    </row>
    <row r="120" spans="1:1" ht="16.25" customHeight="1" x14ac:dyDescent="0.15">
      <c r="A120" s="237"/>
    </row>
    <row r="121" spans="1:1" ht="16.25" customHeight="1" x14ac:dyDescent="0.15">
      <c r="A121" s="237"/>
    </row>
    <row r="122" spans="1:1" ht="16.25" customHeight="1" x14ac:dyDescent="0.15">
      <c r="A122" s="237"/>
    </row>
    <row r="123" spans="1:1" ht="16.25" customHeight="1" x14ac:dyDescent="0.15">
      <c r="A123" s="237"/>
    </row>
    <row r="124" spans="1:1" ht="16.25" customHeight="1" x14ac:dyDescent="0.15">
      <c r="A124" s="237"/>
    </row>
    <row r="125" spans="1:1" ht="16.25" customHeight="1" x14ac:dyDescent="0.15">
      <c r="A125" s="237"/>
    </row>
    <row r="126" spans="1:1" ht="16.25" customHeight="1" x14ac:dyDescent="0.15">
      <c r="A126" s="237"/>
    </row>
    <row r="127" spans="1:1" ht="16.25" customHeight="1" x14ac:dyDescent="0.15">
      <c r="A127" s="237"/>
    </row>
    <row r="128" spans="1:1" ht="16.25" customHeight="1" x14ac:dyDescent="0.15">
      <c r="A128" s="237"/>
    </row>
    <row r="129" spans="1:1" ht="16.25" customHeight="1" x14ac:dyDescent="0.15">
      <c r="A129" s="237"/>
    </row>
    <row r="130" spans="1:1" ht="16.25" customHeight="1" x14ac:dyDescent="0.15">
      <c r="A130" s="237"/>
    </row>
    <row r="131" spans="1:1" ht="16.25" customHeight="1" x14ac:dyDescent="0.15">
      <c r="A131" s="237"/>
    </row>
    <row r="132" spans="1:1" ht="16.25" customHeight="1" x14ac:dyDescent="0.15">
      <c r="A132" s="237"/>
    </row>
    <row r="133" spans="1:1" ht="16.25" customHeight="1" x14ac:dyDescent="0.15">
      <c r="A133" s="237"/>
    </row>
    <row r="134" spans="1:1" ht="16.25" customHeight="1" x14ac:dyDescent="0.15">
      <c r="A134" s="237"/>
    </row>
    <row r="135" spans="1:1" ht="16.25" customHeight="1" x14ac:dyDescent="0.15">
      <c r="A135" s="237"/>
    </row>
    <row r="136" spans="1:1" ht="16.25" customHeight="1" x14ac:dyDescent="0.15"/>
    <row r="137" spans="1:1" ht="16.25" customHeight="1" x14ac:dyDescent="0.15"/>
    <row r="138" spans="1:1" ht="16.25" customHeight="1" x14ac:dyDescent="0.15"/>
    <row r="139" spans="1:1" ht="16.25" customHeight="1" x14ac:dyDescent="0.15"/>
  </sheetData>
  <mergeCells count="7">
    <mergeCell ref="E6:P6"/>
    <mergeCell ref="U8:Y8"/>
    <mergeCell ref="U12:Y12"/>
    <mergeCell ref="U13:Y13"/>
    <mergeCell ref="U9:Y9"/>
    <mergeCell ref="U10:Y10"/>
    <mergeCell ref="U11:Y11"/>
  </mergeCells>
  <conditionalFormatting sqref="E19 E21:E28 D18:D28 F29">
    <cfRule type="expression" dxfId="12" priority="441">
      <formula>D18="New Hire"</formula>
    </cfRule>
    <cfRule type="expression" dxfId="11" priority="442">
      <formula>D18="Posted"</formula>
    </cfRule>
    <cfRule type="expression" dxfId="10" priority="443">
      <formula>D18="Approved"</formula>
    </cfRule>
    <cfRule type="expression" dxfId="9" priority="444">
      <formula>D18="Requested"</formula>
    </cfRule>
  </conditionalFormatting>
  <conditionalFormatting sqref="E18">
    <cfRule type="expression" dxfId="8" priority="161">
      <formula>E18="New Hire"</formula>
    </cfRule>
    <cfRule type="expression" dxfId="7" priority="162">
      <formula>E18="Posted"</formula>
    </cfRule>
    <cfRule type="expression" dxfId="6" priority="163">
      <formula>E18="Approved"</formula>
    </cfRule>
    <cfRule type="expression" dxfId="5" priority="164">
      <formula>E18="Requested"</formula>
    </cfRule>
  </conditionalFormatting>
  <conditionalFormatting sqref="E20">
    <cfRule type="expression" dxfId="4" priority="157">
      <formula>E20="New Hire"</formula>
    </cfRule>
    <cfRule type="expression" dxfId="3" priority="158">
      <formula>E20="Posted"</formula>
    </cfRule>
    <cfRule type="expression" dxfId="2" priority="159">
      <formula>E20="Approved"</formula>
    </cfRule>
    <cfRule type="expression" dxfId="1" priority="160">
      <formula>E20="Requested"</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809F52E2-1090-4B57-A984-904DB2F55CE9}">
          <x14:formula1>
            <xm:f>'Forecast Drivers'!$L$11:$L$14</xm:f>
          </x14:formula1>
          <xm:sqref>B7</xm:sqref>
        </x14:dataValidation>
        <x14:dataValidation type="list" allowBlank="1" showInputMessage="1" showErrorMessage="1" xr:uid="{6ACD7B40-6DFB-4EC0-926F-8EBAEE66933A}">
          <x14:formula1>
            <xm:f>'Forecast Drivers'!$H$11:$H$21</xm:f>
          </x14:formula1>
          <xm:sqref>B11</xm:sqref>
        </x14:dataValidation>
        <x14:dataValidation type="list" allowBlank="1" showInputMessage="1" showErrorMessage="1" xr:uid="{A4761CB9-8193-4BB4-8D02-8F0DAC8906EC}">
          <x14:formula1>
            <xm:f>'Forecast Drivers'!$N$31:$N$35</xm:f>
          </x14:formula1>
          <xm:sqref>D18:D28</xm:sqref>
        </x14:dataValidation>
        <x14:dataValidation type="list" allowBlank="1" showInputMessage="1" showErrorMessage="1" xr:uid="{A6F2F052-122B-47A8-87D7-21493C68F269}">
          <x14:formula1>
            <xm:f>'Forecast Drivers'!$B$51:$B$98</xm:f>
          </x14:formula1>
          <xm:sqref>B1</xm:sqref>
        </x14:dataValidation>
        <x14:dataValidation type="list" allowBlank="1" showInputMessage="1" showErrorMessage="1" xr:uid="{11D1AD63-134A-46CE-9178-F90C98DF2366}">
          <x14:formula1>
            <xm:f>'Forecast Drivers'!$G$52:$G$57</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AE62-1A18-4465-8214-39A3987F3358}">
  <sheetPr>
    <tabColor rgb="FF61BFB9"/>
  </sheetPr>
  <dimension ref="A1:BR36"/>
  <sheetViews>
    <sheetView showGridLines="0" topLeftCell="A3" zoomScaleNormal="100" workbookViewId="0">
      <selection activeCell="I8" sqref="I8"/>
    </sheetView>
  </sheetViews>
  <sheetFormatPr baseColWidth="10" defaultColWidth="9" defaultRowHeight="16" outlineLevelRow="1" outlineLevelCol="1" x14ac:dyDescent="0.2"/>
  <cols>
    <col min="1" max="1" width="2.33203125" style="373" customWidth="1"/>
    <col min="2" max="2" width="23.6640625" style="373" customWidth="1"/>
    <col min="3" max="3" width="9.83203125" style="373" customWidth="1"/>
    <col min="4" max="4" width="17" style="373" customWidth="1"/>
    <col min="5" max="5" width="11.1640625" style="373" customWidth="1"/>
    <col min="6" max="7" width="11" style="373" hidden="1" customWidth="1" outlineLevel="1"/>
    <col min="8" max="8" width="16.5" style="373" customWidth="1" collapsed="1"/>
    <col min="9" max="9" width="25.1640625" style="373" customWidth="1"/>
    <col min="10" max="10" width="21.6640625" style="373" bestFit="1" customWidth="1"/>
    <col min="11" max="11" width="2" style="373" customWidth="1"/>
    <col min="12" max="23" width="9.6640625" style="373" customWidth="1"/>
    <col min="24" max="24" width="17" style="373" customWidth="1"/>
    <col min="25" max="70" width="9" style="373"/>
    <col min="71" max="16384" width="9" style="374"/>
  </cols>
  <sheetData>
    <row r="1" spans="1:70" ht="15" hidden="1" x14ac:dyDescent="0.2"/>
    <row r="2" spans="1:70" ht="15" hidden="1" x14ac:dyDescent="0.2">
      <c r="I2" s="405" t="str">
        <f>"Jan-"&amp;RIGHT(H7-1,2)</f>
        <v>Jan-22</v>
      </c>
    </row>
    <row r="3" spans="1:70" s="356" customFormat="1" ht="31.5" customHeight="1" thickBot="1" x14ac:dyDescent="0.25">
      <c r="A3" s="352"/>
      <c r="B3" s="352" t="str">
        <f>"Company Name"&amp;" | "&amp;B7&amp;" - Sales and Marketing - Budget"</f>
        <v>Company Name | Sales - Sales and Marketing - Budget</v>
      </c>
      <c r="C3" s="352"/>
      <c r="D3" s="353"/>
      <c r="E3" s="353"/>
      <c r="F3" s="353"/>
      <c r="G3" s="353"/>
      <c r="H3" s="354"/>
      <c r="I3" s="354"/>
      <c r="J3" s="354"/>
      <c r="K3" s="354"/>
      <c r="L3" s="354"/>
      <c r="M3" s="354"/>
      <c r="N3" s="354"/>
      <c r="O3" s="354"/>
      <c r="P3" s="354"/>
      <c r="Q3" s="354"/>
      <c r="R3" s="354"/>
      <c r="S3" s="354"/>
      <c r="T3" s="354"/>
      <c r="U3" s="354"/>
      <c r="V3" s="354"/>
      <c r="W3" s="354"/>
      <c r="X3" s="354"/>
      <c r="Y3" s="354"/>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row>
    <row r="4" spans="1:70" s="359" customFormat="1" ht="14.25" x14ac:dyDescent="0.2">
      <c r="A4" s="357"/>
      <c r="B4" s="357"/>
      <c r="C4" s="357"/>
      <c r="D4" s="357"/>
      <c r="E4" s="357"/>
      <c r="F4" s="357"/>
      <c r="G4" s="357"/>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row>
    <row r="5" spans="1:70" s="359" customFormat="1" ht="14.25" x14ac:dyDescent="0.2">
      <c r="A5" s="357"/>
      <c r="B5" s="360" t="s">
        <v>16</v>
      </c>
      <c r="C5" s="361"/>
      <c r="D5" s="360" t="s">
        <v>137</v>
      </c>
      <c r="E5" s="361"/>
      <c r="F5" s="358"/>
      <c r="G5" s="360"/>
      <c r="H5" s="360" t="s">
        <v>324</v>
      </c>
      <c r="I5" s="362"/>
      <c r="J5" s="362"/>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c r="BH5" s="358"/>
      <c r="BI5" s="358"/>
      <c r="BJ5" s="358"/>
      <c r="BK5" s="358"/>
      <c r="BL5" s="358"/>
      <c r="BM5" s="358"/>
      <c r="BN5" s="358"/>
      <c r="BO5" s="358"/>
      <c r="BP5" s="358"/>
      <c r="BQ5" s="358"/>
      <c r="BR5" s="358"/>
    </row>
    <row r="6" spans="1:70" s="359" customFormat="1" ht="9.75" customHeight="1" x14ac:dyDescent="0.2">
      <c r="A6" s="357"/>
      <c r="B6" s="67"/>
      <c r="C6" s="361"/>
      <c r="D6" s="41"/>
      <c r="E6" s="361"/>
      <c r="F6" s="358"/>
      <c r="G6" s="358"/>
      <c r="H6" s="358"/>
      <c r="I6" s="362"/>
      <c r="J6" s="362"/>
      <c r="K6" s="358"/>
      <c r="L6" s="357"/>
      <c r="M6" s="357"/>
      <c r="N6" s="357"/>
      <c r="O6" s="357"/>
      <c r="P6" s="357"/>
      <c r="Q6" s="357"/>
      <c r="R6" s="357"/>
      <c r="S6" s="357"/>
      <c r="T6" s="357"/>
      <c r="U6" s="357"/>
      <c r="V6" s="357"/>
      <c r="W6" s="357"/>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c r="BA6" s="358"/>
      <c r="BB6" s="358"/>
      <c r="BC6" s="358"/>
      <c r="BD6" s="358"/>
      <c r="BE6" s="358"/>
      <c r="BF6" s="358"/>
      <c r="BG6" s="358"/>
      <c r="BH6" s="358"/>
      <c r="BI6" s="358"/>
      <c r="BJ6" s="358"/>
      <c r="BK6" s="358"/>
      <c r="BL6" s="358"/>
      <c r="BM6" s="358"/>
      <c r="BN6" s="358"/>
      <c r="BO6" s="358"/>
      <c r="BP6" s="358"/>
      <c r="BQ6" s="358"/>
      <c r="BR6" s="358"/>
    </row>
    <row r="7" spans="1:70" s="359" customFormat="1" ht="15" x14ac:dyDescent="0.2">
      <c r="A7" s="357"/>
      <c r="B7" s="363" t="s">
        <v>29</v>
      </c>
      <c r="C7" s="361"/>
      <c r="D7" s="363" t="s">
        <v>14</v>
      </c>
      <c r="E7" s="361"/>
      <c r="F7" s="364">
        <f>DATE(RIGHT(I2,2)+2000, VLOOKUP(LEFT(I2,3),'Forecast Drivers'!D51:E62,2,FALSE),1)</f>
        <v>44562</v>
      </c>
      <c r="G7" s="365">
        <v>2023</v>
      </c>
      <c r="H7" s="265">
        <v>2023</v>
      </c>
      <c r="I7" s="362"/>
      <c r="J7" s="362"/>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58"/>
      <c r="BI7" s="358"/>
      <c r="BJ7" s="358"/>
      <c r="BK7" s="358"/>
      <c r="BL7" s="358"/>
      <c r="BM7" s="358"/>
      <c r="BN7" s="358"/>
      <c r="BO7" s="358"/>
      <c r="BP7" s="358"/>
      <c r="BQ7" s="358"/>
      <c r="BR7" s="358"/>
    </row>
    <row r="8" spans="1:70" s="359" customFormat="1" ht="14.25" x14ac:dyDescent="0.2">
      <c r="A8" s="357"/>
      <c r="B8" s="357"/>
      <c r="C8" s="361"/>
      <c r="D8" s="366"/>
      <c r="E8" s="361"/>
      <c r="F8" s="366"/>
      <c r="G8" s="357"/>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c r="BA8" s="358"/>
      <c r="BB8" s="358"/>
      <c r="BC8" s="358"/>
      <c r="BD8" s="358"/>
      <c r="BE8" s="358"/>
      <c r="BF8" s="358"/>
      <c r="BG8" s="358"/>
      <c r="BH8" s="358"/>
      <c r="BI8" s="358"/>
      <c r="BJ8" s="358"/>
      <c r="BK8" s="358"/>
      <c r="BL8" s="358"/>
      <c r="BM8" s="358"/>
      <c r="BN8" s="358"/>
      <c r="BO8" s="358"/>
      <c r="BP8" s="358"/>
      <c r="BQ8" s="358"/>
      <c r="BR8" s="358"/>
    </row>
    <row r="9" spans="1:70" s="359" customFormat="1" ht="6" customHeight="1" x14ac:dyDescent="0.2">
      <c r="A9" s="357"/>
      <c r="B9" s="357"/>
      <c r="C9" s="357"/>
      <c r="D9" s="357"/>
      <c r="E9" s="357"/>
      <c r="F9" s="357"/>
      <c r="G9" s="357"/>
      <c r="H9" s="358"/>
      <c r="I9" s="358"/>
      <c r="J9" s="358"/>
      <c r="K9" s="358"/>
      <c r="L9" s="367">
        <v>1</v>
      </c>
      <c r="M9" s="367">
        <v>2</v>
      </c>
      <c r="N9" s="367">
        <v>3</v>
      </c>
      <c r="O9" s="367">
        <v>4</v>
      </c>
      <c r="P9" s="367">
        <v>5</v>
      </c>
      <c r="Q9" s="367">
        <v>6</v>
      </c>
      <c r="R9" s="367">
        <v>7</v>
      </c>
      <c r="S9" s="367">
        <v>8</v>
      </c>
      <c r="T9" s="367">
        <v>9</v>
      </c>
      <c r="U9" s="367">
        <v>10</v>
      </c>
      <c r="V9" s="367">
        <v>11</v>
      </c>
      <c r="W9" s="367">
        <v>12</v>
      </c>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358"/>
      <c r="BF9" s="358"/>
      <c r="BG9" s="358"/>
      <c r="BH9" s="358"/>
      <c r="BI9" s="358"/>
      <c r="BJ9" s="358"/>
      <c r="BK9" s="358"/>
      <c r="BL9" s="358"/>
      <c r="BM9" s="358"/>
      <c r="BN9" s="358"/>
      <c r="BO9" s="358"/>
      <c r="BP9" s="358"/>
      <c r="BQ9" s="358"/>
      <c r="BR9" s="358"/>
    </row>
    <row r="10" spans="1:70" s="359" customFormat="1" ht="6" customHeight="1" x14ac:dyDescent="0.2">
      <c r="A10" s="357"/>
      <c r="B10" s="357"/>
      <c r="C10" s="357"/>
      <c r="D10" s="357"/>
      <c r="E10" s="357"/>
      <c r="F10" s="357"/>
      <c r="G10" s="357"/>
      <c r="H10" s="368"/>
      <c r="I10" s="368"/>
      <c r="J10" s="368"/>
      <c r="K10" s="368"/>
      <c r="L10" s="368"/>
      <c r="M10" s="369">
        <v>1</v>
      </c>
      <c r="N10" s="369">
        <v>2</v>
      </c>
      <c r="O10" s="369">
        <v>3</v>
      </c>
      <c r="P10" s="369">
        <v>4</v>
      </c>
      <c r="Q10" s="369">
        <v>5</v>
      </c>
      <c r="R10" s="369">
        <v>6</v>
      </c>
      <c r="S10" s="369">
        <v>7</v>
      </c>
      <c r="T10" s="369">
        <v>8</v>
      </c>
      <c r="U10" s="369">
        <v>9</v>
      </c>
      <c r="V10" s="369">
        <v>10</v>
      </c>
      <c r="W10" s="369">
        <v>11</v>
      </c>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c r="BA10" s="358"/>
      <c r="BB10" s="358"/>
      <c r="BC10" s="358"/>
      <c r="BD10" s="358"/>
      <c r="BE10" s="358"/>
      <c r="BF10" s="358"/>
      <c r="BG10" s="358"/>
      <c r="BH10" s="358"/>
      <c r="BI10" s="358"/>
      <c r="BJ10" s="358"/>
      <c r="BK10" s="358"/>
      <c r="BL10" s="358"/>
      <c r="BM10" s="358"/>
      <c r="BN10" s="358"/>
      <c r="BO10" s="358"/>
      <c r="BP10" s="358"/>
      <c r="BQ10" s="358"/>
      <c r="BR10" s="358"/>
    </row>
    <row r="11" spans="1:70" s="370" customFormat="1" ht="27" customHeight="1" outlineLevel="1" thickBot="1" x14ac:dyDescent="0.25">
      <c r="A11" s="357"/>
      <c r="B11" s="357"/>
      <c r="C11" s="357"/>
      <c r="D11" s="357"/>
      <c r="E11" s="357"/>
      <c r="F11" s="357"/>
      <c r="G11" s="357"/>
      <c r="H11" s="357"/>
      <c r="I11" s="357"/>
      <c r="J11" s="357"/>
      <c r="K11" s="357"/>
      <c r="L11" s="217" t="str">
        <f>$D$7</f>
        <v>Budget</v>
      </c>
      <c r="M11" s="217" t="str">
        <f>L11</f>
        <v>Budget</v>
      </c>
      <c r="N11" s="217" t="str">
        <f t="shared" ref="N11:W11" si="0">M11</f>
        <v>Budget</v>
      </c>
      <c r="O11" s="217" t="str">
        <f t="shared" si="0"/>
        <v>Budget</v>
      </c>
      <c r="P11" s="217" t="str">
        <f t="shared" si="0"/>
        <v>Budget</v>
      </c>
      <c r="Q11" s="217" t="str">
        <f t="shared" si="0"/>
        <v>Budget</v>
      </c>
      <c r="R11" s="217" t="str">
        <f t="shared" si="0"/>
        <v>Budget</v>
      </c>
      <c r="S11" s="217" t="str">
        <f t="shared" si="0"/>
        <v>Budget</v>
      </c>
      <c r="T11" s="217" t="str">
        <f t="shared" si="0"/>
        <v>Budget</v>
      </c>
      <c r="U11" s="217" t="str">
        <f t="shared" si="0"/>
        <v>Budget</v>
      </c>
      <c r="V11" s="217" t="str">
        <f t="shared" si="0"/>
        <v>Budget</v>
      </c>
      <c r="W11" s="217" t="str">
        <f t="shared" si="0"/>
        <v>Budget</v>
      </c>
      <c r="X11" s="216" t="str">
        <f>W11</f>
        <v>Budget</v>
      </c>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row>
    <row r="12" spans="1:70" s="372" customFormat="1" ht="22.5" customHeight="1" thickBot="1" x14ac:dyDescent="0.2">
      <c r="A12" s="371"/>
      <c r="B12" s="378" t="s">
        <v>15</v>
      </c>
      <c r="C12" s="379" t="s">
        <v>18</v>
      </c>
      <c r="D12" s="379" t="s">
        <v>251</v>
      </c>
      <c r="E12" s="379" t="s">
        <v>20</v>
      </c>
      <c r="F12" s="379" t="s">
        <v>16</v>
      </c>
      <c r="G12" s="379" t="s">
        <v>19</v>
      </c>
      <c r="H12" s="380" t="s">
        <v>289</v>
      </c>
      <c r="I12" s="380" t="s">
        <v>287</v>
      </c>
      <c r="J12" s="381" t="s">
        <v>288</v>
      </c>
      <c r="K12" s="371"/>
      <c r="L12" s="206" t="str">
        <f>I2</f>
        <v>Jan-22</v>
      </c>
      <c r="M12" s="206" t="str">
        <f>TEXT(EOMONTH($F$7,M10),"mmm-yy")</f>
        <v>Feb-22</v>
      </c>
      <c r="N12" s="206" t="str">
        <f t="shared" ref="N12:W12" si="1">TEXT(EOMONTH($F$7,N10),"mmm-yy")</f>
        <v>Mar-22</v>
      </c>
      <c r="O12" s="206" t="str">
        <f t="shared" si="1"/>
        <v>Apr-22</v>
      </c>
      <c r="P12" s="206" t="str">
        <f t="shared" si="1"/>
        <v>May-22</v>
      </c>
      <c r="Q12" s="206" t="str">
        <f t="shared" si="1"/>
        <v>Jun-22</v>
      </c>
      <c r="R12" s="206" t="str">
        <f t="shared" si="1"/>
        <v>Jul-22</v>
      </c>
      <c r="S12" s="206" t="str">
        <f t="shared" si="1"/>
        <v>Aug-22</v>
      </c>
      <c r="T12" s="206" t="str">
        <f t="shared" si="1"/>
        <v>Sep-22</v>
      </c>
      <c r="U12" s="206" t="str">
        <f t="shared" si="1"/>
        <v>Oct-22</v>
      </c>
      <c r="V12" s="206" t="str">
        <f t="shared" si="1"/>
        <v>Nov-22</v>
      </c>
      <c r="W12" s="206" t="str">
        <f t="shared" si="1"/>
        <v>Dec-22</v>
      </c>
      <c r="X12" s="206" t="s">
        <v>313</v>
      </c>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row>
    <row r="13" spans="1:70" s="370" customFormat="1" ht="11.25" customHeight="1" thickBot="1" x14ac:dyDescent="0.25">
      <c r="A13" s="357"/>
      <c r="B13" s="382"/>
      <c r="C13" s="383"/>
      <c r="D13" s="384"/>
      <c r="E13" s="383"/>
      <c r="F13" s="384"/>
      <c r="G13" s="382"/>
      <c r="H13" s="382"/>
      <c r="I13" s="382"/>
      <c r="J13" s="382"/>
      <c r="K13" s="357"/>
      <c r="L13" s="382"/>
      <c r="M13" s="382"/>
      <c r="N13" s="382"/>
      <c r="O13" s="382"/>
      <c r="P13" s="382"/>
      <c r="Q13" s="382"/>
      <c r="R13" s="382"/>
      <c r="S13" s="382"/>
      <c r="T13" s="382"/>
      <c r="U13" s="382"/>
      <c r="V13" s="382"/>
      <c r="W13" s="382"/>
      <c r="X13" s="382"/>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row>
    <row r="14" spans="1:70" s="370" customFormat="1" ht="14.25" x14ac:dyDescent="0.2">
      <c r="A14" s="357"/>
      <c r="B14" s="385" t="s">
        <v>271</v>
      </c>
      <c r="C14" s="386" t="s">
        <v>256</v>
      </c>
      <c r="D14" s="386" t="s">
        <v>261</v>
      </c>
      <c r="E14" s="386" t="s">
        <v>286</v>
      </c>
      <c r="F14" s="387" t="str">
        <f t="shared" ref="F14:F24" si="2">$B$7</f>
        <v>Sales</v>
      </c>
      <c r="G14" s="386" t="s">
        <v>22</v>
      </c>
      <c r="H14" s="388" t="s">
        <v>290</v>
      </c>
      <c r="I14" s="389" t="s">
        <v>294</v>
      </c>
      <c r="J14" s="390" t="s">
        <v>194</v>
      </c>
      <c r="K14" s="357"/>
      <c r="L14" s="211">
        <v>0</v>
      </c>
      <c r="M14" s="211">
        <v>0</v>
      </c>
      <c r="N14" s="211">
        <v>0</v>
      </c>
      <c r="O14" s="211">
        <v>20000</v>
      </c>
      <c r="P14" s="211">
        <v>0</v>
      </c>
      <c r="Q14" s="211">
        <v>0</v>
      </c>
      <c r="R14" s="211">
        <v>20000</v>
      </c>
      <c r="S14" s="211">
        <v>10000</v>
      </c>
      <c r="T14" s="211">
        <v>10000</v>
      </c>
      <c r="U14" s="211">
        <v>20000</v>
      </c>
      <c r="V14" s="211">
        <v>0</v>
      </c>
      <c r="W14" s="211">
        <v>87000</v>
      </c>
      <c r="X14" s="209">
        <f t="shared" ref="X14:X24" si="3">SUM(L14:W14)</f>
        <v>167000</v>
      </c>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row>
    <row r="15" spans="1:70" s="370" customFormat="1" ht="14.25" x14ac:dyDescent="0.2">
      <c r="A15" s="357"/>
      <c r="B15" s="391" t="s">
        <v>272</v>
      </c>
      <c r="C15" s="392" t="s">
        <v>257</v>
      </c>
      <c r="D15" s="392" t="s">
        <v>265</v>
      </c>
      <c r="E15" s="392" t="s">
        <v>284</v>
      </c>
      <c r="F15" s="393" t="str">
        <f t="shared" si="2"/>
        <v>Sales</v>
      </c>
      <c r="G15" s="392" t="s">
        <v>22</v>
      </c>
      <c r="H15" s="394" t="s">
        <v>291</v>
      </c>
      <c r="I15" s="395" t="s">
        <v>295</v>
      </c>
      <c r="J15" s="396" t="s">
        <v>299</v>
      </c>
      <c r="K15" s="357"/>
      <c r="L15" s="211">
        <v>39500</v>
      </c>
      <c r="M15" s="211">
        <v>46900</v>
      </c>
      <c r="N15" s="211">
        <v>31000</v>
      </c>
      <c r="O15" s="211">
        <v>70000</v>
      </c>
      <c r="P15" s="211">
        <v>45000</v>
      </c>
      <c r="Q15" s="211">
        <v>41000</v>
      </c>
      <c r="R15" s="211">
        <v>60000</v>
      </c>
      <c r="S15" s="211">
        <v>5000</v>
      </c>
      <c r="T15" s="211">
        <v>5000</v>
      </c>
      <c r="U15" s="211">
        <v>70000</v>
      </c>
      <c r="V15" s="211">
        <v>45000</v>
      </c>
      <c r="W15" s="211">
        <v>0</v>
      </c>
      <c r="X15" s="209">
        <f t="shared" si="3"/>
        <v>458400</v>
      </c>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row>
    <row r="16" spans="1:70" s="370" customFormat="1" ht="14.25" x14ac:dyDescent="0.2">
      <c r="A16" s="357"/>
      <c r="B16" s="391" t="s">
        <v>273</v>
      </c>
      <c r="C16" s="392" t="s">
        <v>256</v>
      </c>
      <c r="D16" s="392" t="s">
        <v>266</v>
      </c>
      <c r="E16" s="392" t="s">
        <v>282</v>
      </c>
      <c r="F16" s="393" t="str">
        <f t="shared" si="2"/>
        <v>Sales</v>
      </c>
      <c r="G16" s="392" t="s">
        <v>22</v>
      </c>
      <c r="H16" s="394" t="s">
        <v>292</v>
      </c>
      <c r="I16" s="341" t="s">
        <v>296</v>
      </c>
      <c r="J16" s="396" t="s">
        <v>194</v>
      </c>
      <c r="K16" s="357"/>
      <c r="L16" s="211">
        <v>19750</v>
      </c>
      <c r="M16" s="211">
        <v>0</v>
      </c>
      <c r="N16" s="211">
        <v>31000</v>
      </c>
      <c r="O16" s="211">
        <v>0</v>
      </c>
      <c r="P16" s="211">
        <v>0</v>
      </c>
      <c r="Q16" s="211">
        <v>21560</v>
      </c>
      <c r="R16" s="211">
        <v>2000</v>
      </c>
      <c r="S16" s="211">
        <v>10000</v>
      </c>
      <c r="T16" s="211">
        <v>10000</v>
      </c>
      <c r="U16" s="211">
        <v>2500</v>
      </c>
      <c r="V16" s="211">
        <v>0</v>
      </c>
      <c r="W16" s="211">
        <v>0</v>
      </c>
      <c r="X16" s="209">
        <f t="shared" si="3"/>
        <v>96810</v>
      </c>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row>
    <row r="17" spans="1:70" s="370" customFormat="1" ht="14.25" x14ac:dyDescent="0.2">
      <c r="A17" s="357"/>
      <c r="B17" s="391" t="s">
        <v>273</v>
      </c>
      <c r="C17" s="392" t="s">
        <v>259</v>
      </c>
      <c r="D17" s="392" t="s">
        <v>262</v>
      </c>
      <c r="E17" s="392" t="s">
        <v>283</v>
      </c>
      <c r="F17" s="393" t="str">
        <f t="shared" si="2"/>
        <v>Sales</v>
      </c>
      <c r="G17" s="392" t="s">
        <v>22</v>
      </c>
      <c r="H17" s="394" t="s">
        <v>293</v>
      </c>
      <c r="I17" s="341" t="s">
        <v>297</v>
      </c>
      <c r="J17" s="396" t="s">
        <v>298</v>
      </c>
      <c r="K17" s="357"/>
      <c r="L17" s="211">
        <v>19750</v>
      </c>
      <c r="M17" s="211">
        <v>0</v>
      </c>
      <c r="N17" s="211">
        <v>31000</v>
      </c>
      <c r="O17" s="211">
        <v>0</v>
      </c>
      <c r="P17" s="211">
        <v>45000</v>
      </c>
      <c r="Q17" s="211">
        <v>19440</v>
      </c>
      <c r="R17" s="211">
        <v>0</v>
      </c>
      <c r="S17" s="211">
        <v>56000</v>
      </c>
      <c r="T17" s="211">
        <v>56000</v>
      </c>
      <c r="U17" s="211">
        <v>2500</v>
      </c>
      <c r="V17" s="211">
        <v>45000</v>
      </c>
      <c r="W17" s="211">
        <v>0</v>
      </c>
      <c r="X17" s="209">
        <f t="shared" si="3"/>
        <v>274690</v>
      </c>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row>
    <row r="18" spans="1:70" s="370" customFormat="1" ht="14.25" x14ac:dyDescent="0.2">
      <c r="A18" s="357"/>
      <c r="B18" s="391" t="s">
        <v>273</v>
      </c>
      <c r="C18" s="392" t="s">
        <v>21</v>
      </c>
      <c r="D18" s="392" t="s">
        <v>235</v>
      </c>
      <c r="E18" s="392" t="s">
        <v>23</v>
      </c>
      <c r="F18" s="393" t="str">
        <f t="shared" si="2"/>
        <v>Sales</v>
      </c>
      <c r="G18" s="392" t="s">
        <v>22</v>
      </c>
      <c r="H18" s="394" t="s">
        <v>223</v>
      </c>
      <c r="I18" s="394" t="s">
        <v>223</v>
      </c>
      <c r="J18" s="397" t="s">
        <v>223</v>
      </c>
      <c r="K18" s="357"/>
      <c r="L18" s="211">
        <v>0</v>
      </c>
      <c r="M18" s="211">
        <v>0</v>
      </c>
      <c r="N18" s="211">
        <v>0</v>
      </c>
      <c r="O18" s="211">
        <v>0</v>
      </c>
      <c r="P18" s="211">
        <v>0</v>
      </c>
      <c r="Q18" s="211">
        <v>0</v>
      </c>
      <c r="R18" s="211">
        <v>0</v>
      </c>
      <c r="S18" s="211">
        <v>0</v>
      </c>
      <c r="T18" s="211">
        <v>0</v>
      </c>
      <c r="U18" s="211">
        <v>0</v>
      </c>
      <c r="V18" s="211">
        <v>0</v>
      </c>
      <c r="W18" s="211">
        <v>0</v>
      </c>
      <c r="X18" s="209">
        <f t="shared" si="3"/>
        <v>0</v>
      </c>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row>
    <row r="19" spans="1:70" s="370" customFormat="1" ht="14.25" x14ac:dyDescent="0.2">
      <c r="A19" s="357"/>
      <c r="B19" s="391" t="s">
        <v>273</v>
      </c>
      <c r="C19" s="392" t="s">
        <v>21</v>
      </c>
      <c r="D19" s="392" t="s">
        <v>235</v>
      </c>
      <c r="E19" s="392" t="s">
        <v>23</v>
      </c>
      <c r="F19" s="393" t="str">
        <f t="shared" si="2"/>
        <v>Sales</v>
      </c>
      <c r="G19" s="392" t="s">
        <v>22</v>
      </c>
      <c r="H19" s="394" t="s">
        <v>223</v>
      </c>
      <c r="I19" s="394" t="s">
        <v>223</v>
      </c>
      <c r="J19" s="397" t="s">
        <v>223</v>
      </c>
      <c r="K19" s="357"/>
      <c r="L19" s="211">
        <v>0</v>
      </c>
      <c r="M19" s="211">
        <v>0</v>
      </c>
      <c r="N19" s="211">
        <v>0</v>
      </c>
      <c r="O19" s="211">
        <v>0</v>
      </c>
      <c r="P19" s="211">
        <v>0</v>
      </c>
      <c r="Q19" s="211">
        <v>0</v>
      </c>
      <c r="R19" s="211">
        <v>0</v>
      </c>
      <c r="S19" s="211">
        <v>0</v>
      </c>
      <c r="T19" s="211">
        <v>0</v>
      </c>
      <c r="U19" s="211">
        <v>0</v>
      </c>
      <c r="V19" s="211">
        <v>0</v>
      </c>
      <c r="W19" s="211">
        <v>0</v>
      </c>
      <c r="X19" s="209">
        <f t="shared" si="3"/>
        <v>0</v>
      </c>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357"/>
      <c r="BL19" s="357"/>
      <c r="BM19" s="357"/>
      <c r="BN19" s="357"/>
      <c r="BO19" s="357"/>
      <c r="BP19" s="357"/>
      <c r="BQ19" s="357"/>
      <c r="BR19" s="357"/>
    </row>
    <row r="20" spans="1:70" s="370" customFormat="1" ht="14.25" x14ac:dyDescent="0.2">
      <c r="A20" s="357"/>
      <c r="B20" s="391" t="s">
        <v>271</v>
      </c>
      <c r="C20" s="392" t="s">
        <v>21</v>
      </c>
      <c r="D20" s="392" t="s">
        <v>235</v>
      </c>
      <c r="E20" s="392" t="s">
        <v>23</v>
      </c>
      <c r="F20" s="393" t="str">
        <f t="shared" si="2"/>
        <v>Sales</v>
      </c>
      <c r="G20" s="392" t="s">
        <v>22</v>
      </c>
      <c r="H20" s="394" t="s">
        <v>223</v>
      </c>
      <c r="I20" s="394" t="s">
        <v>223</v>
      </c>
      <c r="J20" s="397" t="s">
        <v>223</v>
      </c>
      <c r="K20" s="357"/>
      <c r="L20" s="211">
        <v>0</v>
      </c>
      <c r="M20" s="211">
        <v>0</v>
      </c>
      <c r="N20" s="211">
        <v>0</v>
      </c>
      <c r="O20" s="211">
        <v>0</v>
      </c>
      <c r="P20" s="211">
        <v>0</v>
      </c>
      <c r="Q20" s="211">
        <v>0</v>
      </c>
      <c r="R20" s="211">
        <v>0</v>
      </c>
      <c r="S20" s="211">
        <v>0</v>
      </c>
      <c r="T20" s="211">
        <v>0</v>
      </c>
      <c r="U20" s="211">
        <v>0</v>
      </c>
      <c r="V20" s="211">
        <v>0</v>
      </c>
      <c r="W20" s="211">
        <v>0</v>
      </c>
      <c r="X20" s="209">
        <f t="shared" si="3"/>
        <v>0</v>
      </c>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c r="BA20" s="357"/>
      <c r="BB20" s="357"/>
      <c r="BC20" s="357"/>
      <c r="BD20" s="357"/>
      <c r="BE20" s="357"/>
      <c r="BF20" s="357"/>
      <c r="BG20" s="357"/>
      <c r="BH20" s="357"/>
      <c r="BI20" s="357"/>
      <c r="BJ20" s="357"/>
      <c r="BK20" s="357"/>
      <c r="BL20" s="357"/>
      <c r="BM20" s="357"/>
      <c r="BN20" s="357"/>
      <c r="BO20" s="357"/>
      <c r="BP20" s="357"/>
      <c r="BQ20" s="357"/>
      <c r="BR20" s="357"/>
    </row>
    <row r="21" spans="1:70" s="370" customFormat="1" ht="14.25" x14ac:dyDescent="0.2">
      <c r="A21" s="357"/>
      <c r="B21" s="391" t="s">
        <v>271</v>
      </c>
      <c r="C21" s="392" t="s">
        <v>21</v>
      </c>
      <c r="D21" s="392" t="s">
        <v>235</v>
      </c>
      <c r="E21" s="392" t="s">
        <v>23</v>
      </c>
      <c r="F21" s="393" t="str">
        <f t="shared" si="2"/>
        <v>Sales</v>
      </c>
      <c r="G21" s="392" t="s">
        <v>22</v>
      </c>
      <c r="H21" s="394" t="s">
        <v>223</v>
      </c>
      <c r="I21" s="394" t="s">
        <v>223</v>
      </c>
      <c r="J21" s="397" t="s">
        <v>223</v>
      </c>
      <c r="K21" s="357"/>
      <c r="L21" s="211">
        <v>0</v>
      </c>
      <c r="M21" s="211">
        <v>0</v>
      </c>
      <c r="N21" s="211">
        <v>0</v>
      </c>
      <c r="O21" s="211">
        <v>0</v>
      </c>
      <c r="P21" s="211">
        <v>0</v>
      </c>
      <c r="Q21" s="211">
        <v>0</v>
      </c>
      <c r="R21" s="211">
        <v>0</v>
      </c>
      <c r="S21" s="211">
        <v>0</v>
      </c>
      <c r="T21" s="211">
        <v>0</v>
      </c>
      <c r="U21" s="211">
        <v>0</v>
      </c>
      <c r="V21" s="211">
        <v>0</v>
      </c>
      <c r="W21" s="211">
        <v>0</v>
      </c>
      <c r="X21" s="209">
        <f t="shared" si="3"/>
        <v>0</v>
      </c>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P21" s="357"/>
      <c r="BQ21" s="357"/>
      <c r="BR21" s="357"/>
    </row>
    <row r="22" spans="1:70" s="370" customFormat="1" ht="14.25" x14ac:dyDescent="0.2">
      <c r="A22" s="357"/>
      <c r="B22" s="391" t="s">
        <v>272</v>
      </c>
      <c r="C22" s="392" t="s">
        <v>21</v>
      </c>
      <c r="D22" s="392" t="s">
        <v>235</v>
      </c>
      <c r="E22" s="392" t="s">
        <v>23</v>
      </c>
      <c r="F22" s="393" t="str">
        <f t="shared" si="2"/>
        <v>Sales</v>
      </c>
      <c r="G22" s="392" t="s">
        <v>22</v>
      </c>
      <c r="H22" s="394" t="s">
        <v>223</v>
      </c>
      <c r="I22" s="394" t="s">
        <v>223</v>
      </c>
      <c r="J22" s="397" t="s">
        <v>223</v>
      </c>
      <c r="K22" s="357"/>
      <c r="L22" s="211">
        <v>0</v>
      </c>
      <c r="M22" s="211">
        <v>0</v>
      </c>
      <c r="N22" s="211">
        <v>0</v>
      </c>
      <c r="O22" s="211">
        <v>0</v>
      </c>
      <c r="P22" s="211">
        <v>0</v>
      </c>
      <c r="Q22" s="211">
        <v>0</v>
      </c>
      <c r="R22" s="211">
        <v>0</v>
      </c>
      <c r="S22" s="211">
        <v>0</v>
      </c>
      <c r="T22" s="211">
        <v>0</v>
      </c>
      <c r="U22" s="211">
        <v>0</v>
      </c>
      <c r="V22" s="211">
        <v>0</v>
      </c>
      <c r="W22" s="211">
        <v>0</v>
      </c>
      <c r="X22" s="209">
        <f t="shared" si="3"/>
        <v>0</v>
      </c>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c r="BN22" s="357"/>
      <c r="BO22" s="357"/>
      <c r="BP22" s="357"/>
      <c r="BQ22" s="357"/>
      <c r="BR22" s="357"/>
    </row>
    <row r="23" spans="1:70" s="370" customFormat="1" ht="14.25" x14ac:dyDescent="0.2">
      <c r="A23" s="357"/>
      <c r="B23" s="391" t="s">
        <v>272</v>
      </c>
      <c r="C23" s="392" t="s">
        <v>21</v>
      </c>
      <c r="D23" s="392" t="s">
        <v>235</v>
      </c>
      <c r="E23" s="392" t="s">
        <v>23</v>
      </c>
      <c r="F23" s="393" t="str">
        <f t="shared" si="2"/>
        <v>Sales</v>
      </c>
      <c r="G23" s="392" t="s">
        <v>22</v>
      </c>
      <c r="H23" s="394" t="s">
        <v>223</v>
      </c>
      <c r="I23" s="394" t="s">
        <v>223</v>
      </c>
      <c r="J23" s="397" t="s">
        <v>223</v>
      </c>
      <c r="K23" s="357"/>
      <c r="L23" s="211">
        <v>0</v>
      </c>
      <c r="M23" s="211">
        <v>0</v>
      </c>
      <c r="N23" s="211">
        <v>0</v>
      </c>
      <c r="O23" s="211">
        <v>0</v>
      </c>
      <c r="P23" s="211">
        <v>0</v>
      </c>
      <c r="Q23" s="211">
        <v>0</v>
      </c>
      <c r="R23" s="211">
        <v>0</v>
      </c>
      <c r="S23" s="211">
        <v>0</v>
      </c>
      <c r="T23" s="211">
        <v>0</v>
      </c>
      <c r="U23" s="211">
        <v>0</v>
      </c>
      <c r="V23" s="211">
        <v>0</v>
      </c>
      <c r="W23" s="211">
        <v>0</v>
      </c>
      <c r="X23" s="209">
        <f t="shared" si="3"/>
        <v>0</v>
      </c>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357"/>
      <c r="BO23" s="357"/>
      <c r="BP23" s="357"/>
      <c r="BQ23" s="357"/>
      <c r="BR23" s="357"/>
    </row>
    <row r="24" spans="1:70" s="370" customFormat="1" ht="15" thickBot="1" x14ac:dyDescent="0.25">
      <c r="A24" s="357"/>
      <c r="B24" s="398" t="s">
        <v>271</v>
      </c>
      <c r="C24" s="399" t="s">
        <v>21</v>
      </c>
      <c r="D24" s="399" t="s">
        <v>235</v>
      </c>
      <c r="E24" s="399" t="s">
        <v>23</v>
      </c>
      <c r="F24" s="400" t="str">
        <f t="shared" si="2"/>
        <v>Sales</v>
      </c>
      <c r="G24" s="399" t="s">
        <v>22</v>
      </c>
      <c r="H24" s="401" t="s">
        <v>223</v>
      </c>
      <c r="I24" s="401" t="s">
        <v>223</v>
      </c>
      <c r="J24" s="402" t="s">
        <v>223</v>
      </c>
      <c r="K24" s="357"/>
      <c r="L24" s="211">
        <v>0</v>
      </c>
      <c r="M24" s="211">
        <v>0</v>
      </c>
      <c r="N24" s="211">
        <v>0</v>
      </c>
      <c r="O24" s="211">
        <v>0</v>
      </c>
      <c r="P24" s="211">
        <v>0</v>
      </c>
      <c r="Q24" s="211">
        <v>0</v>
      </c>
      <c r="R24" s="211">
        <v>0</v>
      </c>
      <c r="S24" s="211">
        <v>0</v>
      </c>
      <c r="T24" s="211">
        <v>0</v>
      </c>
      <c r="U24" s="211">
        <v>0</v>
      </c>
      <c r="V24" s="211">
        <v>0</v>
      </c>
      <c r="W24" s="211">
        <v>0</v>
      </c>
      <c r="X24" s="209">
        <f t="shared" si="3"/>
        <v>0</v>
      </c>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357"/>
      <c r="BB24" s="357"/>
      <c r="BC24" s="357"/>
      <c r="BD24" s="357"/>
      <c r="BE24" s="357"/>
      <c r="BF24" s="357"/>
      <c r="BG24" s="357"/>
      <c r="BH24" s="357"/>
      <c r="BI24" s="357"/>
      <c r="BJ24" s="357"/>
      <c r="BK24" s="357"/>
      <c r="BL24" s="357"/>
      <c r="BM24" s="357"/>
      <c r="BN24" s="357"/>
      <c r="BO24" s="357"/>
      <c r="BP24" s="357"/>
      <c r="BQ24" s="357"/>
      <c r="BR24" s="357"/>
    </row>
    <row r="25" spans="1:70" s="370" customFormat="1" ht="14.25" x14ac:dyDescent="0.2">
      <c r="A25" s="357"/>
      <c r="B25" s="357"/>
      <c r="C25" s="357"/>
      <c r="D25" s="357"/>
      <c r="E25" s="357"/>
      <c r="F25" s="357"/>
      <c r="G25" s="357"/>
      <c r="H25" s="357"/>
      <c r="I25" s="357"/>
      <c r="J25" s="357"/>
      <c r="K25" s="357"/>
      <c r="L25" s="382"/>
      <c r="M25" s="382"/>
      <c r="N25" s="382"/>
      <c r="O25" s="382"/>
      <c r="P25" s="382"/>
      <c r="Q25" s="382"/>
      <c r="R25" s="382"/>
      <c r="S25" s="382"/>
      <c r="T25" s="382"/>
      <c r="U25" s="382"/>
      <c r="V25" s="382"/>
      <c r="W25" s="382"/>
      <c r="X25" s="382"/>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357"/>
      <c r="BK25" s="357"/>
      <c r="BL25" s="357"/>
      <c r="BM25" s="357"/>
      <c r="BN25" s="357"/>
      <c r="BO25" s="357"/>
      <c r="BP25" s="357"/>
      <c r="BQ25" s="357"/>
      <c r="BR25" s="357"/>
    </row>
    <row r="26" spans="1:70" s="370" customFormat="1" ht="14.25" x14ac:dyDescent="0.2">
      <c r="A26" s="357"/>
      <c r="B26" s="357"/>
      <c r="C26" s="357"/>
      <c r="D26" s="357"/>
      <c r="E26" s="357"/>
      <c r="F26" s="357"/>
      <c r="G26" s="357"/>
      <c r="H26" s="357"/>
      <c r="I26" s="357"/>
      <c r="J26" s="357"/>
      <c r="K26" s="357"/>
      <c r="L26" s="209">
        <f>SUM(L14:L24)</f>
        <v>79000</v>
      </c>
      <c r="M26" s="209">
        <f t="shared" ref="M26:X26" si="4">SUM(M14:M24)</f>
        <v>46900</v>
      </c>
      <c r="N26" s="209">
        <f t="shared" si="4"/>
        <v>93000</v>
      </c>
      <c r="O26" s="209">
        <f t="shared" si="4"/>
        <v>90000</v>
      </c>
      <c r="P26" s="209">
        <f t="shared" si="4"/>
        <v>90000</v>
      </c>
      <c r="Q26" s="209">
        <f t="shared" si="4"/>
        <v>82000</v>
      </c>
      <c r="R26" s="209">
        <f t="shared" si="4"/>
        <v>82000</v>
      </c>
      <c r="S26" s="209">
        <f t="shared" si="4"/>
        <v>81000</v>
      </c>
      <c r="T26" s="209">
        <f t="shared" si="4"/>
        <v>81000</v>
      </c>
      <c r="U26" s="209">
        <f t="shared" si="4"/>
        <v>95000</v>
      </c>
      <c r="V26" s="209">
        <f t="shared" si="4"/>
        <v>90000</v>
      </c>
      <c r="W26" s="209">
        <f t="shared" si="4"/>
        <v>87000</v>
      </c>
      <c r="X26" s="209">
        <f t="shared" si="4"/>
        <v>996900</v>
      </c>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row>
    <row r="27" spans="1:70" s="370" customFormat="1" ht="14.25" x14ac:dyDescent="0.2">
      <c r="A27" s="357"/>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7"/>
      <c r="AS27" s="357"/>
      <c r="AT27" s="357"/>
      <c r="AU27" s="357"/>
      <c r="AV27" s="357"/>
      <c r="AW27" s="357"/>
      <c r="AX27" s="357"/>
      <c r="AY27" s="357"/>
      <c r="AZ27" s="357"/>
      <c r="BA27" s="357"/>
      <c r="BB27" s="357"/>
      <c r="BC27" s="357"/>
      <c r="BD27" s="357"/>
      <c r="BE27" s="357"/>
      <c r="BF27" s="357"/>
      <c r="BG27" s="357"/>
      <c r="BH27" s="357"/>
      <c r="BI27" s="357"/>
      <c r="BJ27" s="357"/>
      <c r="BK27" s="357"/>
      <c r="BL27" s="357"/>
      <c r="BM27" s="357"/>
      <c r="BN27" s="357"/>
      <c r="BO27" s="357"/>
      <c r="BP27" s="357"/>
      <c r="BQ27" s="357"/>
      <c r="BR27" s="357"/>
    </row>
    <row r="28" spans="1:70" s="370" customFormat="1" ht="14.25" x14ac:dyDescent="0.2">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row>
    <row r="29" spans="1:70" ht="15" x14ac:dyDescent="0.2">
      <c r="B29" s="357"/>
      <c r="C29" s="357"/>
      <c r="D29" s="357"/>
      <c r="E29" s="357"/>
      <c r="F29" s="357"/>
      <c r="G29" s="357"/>
      <c r="H29" s="357"/>
      <c r="I29" s="357"/>
      <c r="J29" s="357"/>
      <c r="K29" s="357"/>
      <c r="L29" s="357"/>
      <c r="M29" s="357"/>
      <c r="N29" s="357"/>
      <c r="O29" s="357"/>
      <c r="P29" s="357"/>
      <c r="Q29" s="357"/>
    </row>
    <row r="30" spans="1:70" ht="9.75" customHeight="1" x14ac:dyDescent="0.2">
      <c r="B30" s="357"/>
      <c r="C30" s="357"/>
      <c r="D30" s="357"/>
      <c r="E30" s="357"/>
      <c r="F30" s="357"/>
      <c r="G30" s="357"/>
      <c r="H30" s="357"/>
      <c r="I30" s="357"/>
      <c r="J30" s="357"/>
      <c r="K30" s="357"/>
      <c r="L30" s="357"/>
      <c r="M30" s="357"/>
      <c r="N30" s="357"/>
      <c r="O30" s="357"/>
      <c r="P30" s="357"/>
      <c r="Q30" s="357"/>
    </row>
    <row r="31" spans="1:70" ht="41.25" customHeight="1" x14ac:dyDescent="0.2">
      <c r="B31" s="357"/>
      <c r="C31" s="357"/>
      <c r="D31" s="357"/>
      <c r="E31" s="357"/>
      <c r="F31" s="357"/>
      <c r="G31" s="357"/>
      <c r="H31" s="357"/>
      <c r="I31" s="357"/>
      <c r="J31" s="357"/>
      <c r="K31" s="357"/>
      <c r="L31" s="357"/>
      <c r="M31" s="357"/>
      <c r="N31" s="357"/>
      <c r="O31" s="357"/>
      <c r="P31" s="357"/>
      <c r="Q31" s="357"/>
    </row>
    <row r="32" spans="1:70" ht="8.25" customHeight="1" x14ac:dyDescent="0.2">
      <c r="B32" s="357"/>
      <c r="C32" s="357"/>
      <c r="D32" s="357"/>
      <c r="E32" s="357"/>
      <c r="F32" s="357"/>
      <c r="G32" s="357"/>
      <c r="H32" s="357"/>
      <c r="I32" s="357"/>
      <c r="J32" s="357"/>
      <c r="K32" s="357"/>
      <c r="L32" s="357"/>
      <c r="M32" s="357"/>
      <c r="N32" s="357"/>
      <c r="O32" s="357"/>
      <c r="P32" s="357"/>
      <c r="Q32" s="357"/>
    </row>
    <row r="33" spans="1:70" s="377" customFormat="1" ht="31.5" customHeight="1" x14ac:dyDescent="0.2">
      <c r="A33" s="375"/>
      <c r="B33" s="357"/>
      <c r="C33" s="357"/>
      <c r="D33" s="357"/>
      <c r="E33" s="357"/>
      <c r="F33" s="357"/>
      <c r="G33" s="357"/>
      <c r="H33" s="357"/>
      <c r="I33" s="357"/>
      <c r="J33" s="357"/>
      <c r="K33" s="376"/>
      <c r="L33" s="376"/>
      <c r="M33" s="376"/>
      <c r="N33" s="376"/>
      <c r="O33" s="376"/>
      <c r="P33" s="376"/>
      <c r="Q33" s="376"/>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row>
    <row r="34" spans="1:70" s="377" customFormat="1" ht="60" customHeight="1" x14ac:dyDescent="0.2">
      <c r="A34" s="375"/>
      <c r="B34" s="357"/>
      <c r="C34" s="357"/>
      <c r="D34" s="357"/>
      <c r="E34" s="357"/>
      <c r="F34" s="357"/>
      <c r="G34" s="357"/>
      <c r="H34" s="357"/>
      <c r="I34" s="357"/>
      <c r="J34" s="357"/>
      <c r="K34" s="376"/>
      <c r="L34" s="376"/>
      <c r="M34" s="376"/>
      <c r="N34" s="376"/>
      <c r="O34" s="376"/>
      <c r="P34" s="376"/>
      <c r="Q34" s="376"/>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row>
    <row r="35" spans="1:70" ht="15" x14ac:dyDescent="0.2">
      <c r="B35" s="357"/>
      <c r="C35" s="357"/>
      <c r="D35" s="357"/>
      <c r="E35" s="357"/>
      <c r="F35" s="357"/>
      <c r="G35" s="357"/>
      <c r="H35" s="357"/>
      <c r="I35" s="357"/>
      <c r="J35" s="357"/>
      <c r="M35" s="357"/>
      <c r="N35" s="357"/>
      <c r="O35" s="357"/>
      <c r="P35" s="357"/>
      <c r="Q35" s="357"/>
    </row>
    <row r="36" spans="1:70" ht="15" x14ac:dyDescent="0.2">
      <c r="B36" s="357"/>
      <c r="C36" s="357"/>
      <c r="D36" s="357"/>
      <c r="E36" s="357"/>
      <c r="F36" s="357"/>
      <c r="G36" s="357"/>
      <c r="H36" s="357"/>
      <c r="I36" s="357"/>
      <c r="J36" s="357"/>
      <c r="M36" s="357"/>
      <c r="N36" s="357"/>
      <c r="O36" s="357"/>
      <c r="P36" s="357"/>
      <c r="Q36" s="357"/>
    </row>
  </sheetData>
  <conditionalFormatting sqref="L14:W24">
    <cfRule type="expression" dxfId="0" priority="1">
      <formula>L$13="Actuals"</formula>
    </cfRule>
  </conditionalFormatting>
  <dataValidations count="2">
    <dataValidation type="list" allowBlank="1" showInputMessage="1" showErrorMessage="1" sqref="F13 F8" xr:uid="{600C1ABC-B22A-4502-B2A3-DEBFC20ABA1C}">
      <formula1>Years</formula1>
    </dataValidation>
    <dataValidation type="list" allowBlank="1" showInputMessage="1" showErrorMessage="1" sqref="B7" xr:uid="{85BF56D0-8A09-44F2-93FB-0D9B70EC3A17}">
      <formula1>Departments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5FB638B5-A9B3-42E1-896F-4D8914BECE7A}">
          <x14:formula1>
            <xm:f>'Forecast Drivers'!$M$20:$M$22</xm:f>
          </x14:formula1>
          <xm:sqref>B14:B24</xm:sqref>
        </x14:dataValidation>
        <x14:dataValidation type="list" allowBlank="1" showInputMessage="1" showErrorMessage="1" xr:uid="{1CDFDFFC-2F5B-436B-A07E-40326225FDD0}">
          <x14:formula1>
            <xm:f>'Forecast Drivers'!$H$11:$H$21</xm:f>
          </x14:formula1>
          <xm:sqref>D7:D8 D13</xm:sqref>
        </x14:dataValidation>
        <x14:dataValidation type="list" allowBlank="1" showInputMessage="1" showErrorMessage="1" xr:uid="{089F49D7-9224-44A9-8E41-69EA6BB14749}">
          <x14:formula1>
            <xm:f>'Forecast Drivers'!$V$11:$V$24</xm:f>
          </x14:formula1>
          <xm:sqref>E14:E24</xm:sqref>
        </x14:dataValidation>
        <x14:dataValidation type="list" allowBlank="1" showInputMessage="1" showErrorMessage="1" xr:uid="{969B6AE1-896C-41EC-AC82-E9FB7D098840}">
          <x14:formula1>
            <xm:f>'Forecast Drivers'!$S$11:$S$15</xm:f>
          </x14:formula1>
          <xm:sqref>C14:C24</xm:sqref>
        </x14:dataValidation>
        <x14:dataValidation type="list" allowBlank="1" showInputMessage="1" showErrorMessage="1" xr:uid="{6A615858-E18F-4D4D-97C6-26D81CBF5E4A}">
          <x14:formula1>
            <xm:f>'Forecast Drivers'!$U$11:$U$21</xm:f>
          </x14:formula1>
          <xm:sqref>D14:D24</xm:sqref>
        </x14:dataValidation>
        <x14:dataValidation type="list" allowBlank="1" showInputMessage="1" showErrorMessage="1" xr:uid="{8426187E-D567-4E91-9178-887F3C48E0BA}">
          <x14:formula1>
            <xm:f>'Forecast Drivers'!$G$51:$G$61</xm:f>
          </x14:formula1>
          <xm:sqref>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FA572-A7C0-CD48-8072-81E23DA781A0}">
  <sheetPr>
    <tabColor rgb="FFC08B96"/>
  </sheetPr>
  <dimension ref="A1:AB885"/>
  <sheetViews>
    <sheetView showGridLines="0" topLeftCell="A45" zoomScale="80" zoomScaleNormal="80" workbookViewId="0">
      <selection activeCell="G62" sqref="G62"/>
    </sheetView>
  </sheetViews>
  <sheetFormatPr baseColWidth="10" defaultColWidth="11.1640625" defaultRowHeight="16" x14ac:dyDescent="0.2"/>
  <cols>
    <col min="1" max="1" width="4.1640625" style="15" customWidth="1"/>
    <col min="2" max="2" width="25" customWidth="1"/>
    <col min="3" max="8" width="16.6640625" customWidth="1"/>
    <col min="9" max="9" width="20.5" customWidth="1"/>
    <col min="10" max="10" width="13.5" customWidth="1"/>
    <col min="14" max="14" width="18.1640625" customWidth="1"/>
    <col min="15" max="15" width="16.1640625" bestFit="1" customWidth="1"/>
    <col min="18" max="18" width="3.1640625" customWidth="1"/>
    <col min="19" max="19" width="15.33203125" customWidth="1"/>
    <col min="20" max="20" width="3.1640625" customWidth="1"/>
    <col min="21" max="21" width="15.33203125" customWidth="1"/>
  </cols>
  <sheetData>
    <row r="1" spans="1:28" s="23" customFormat="1" ht="37.25" customHeight="1" x14ac:dyDescent="0.2">
      <c r="A1" s="19"/>
      <c r="B1" s="19" t="s">
        <v>39</v>
      </c>
      <c r="C1" s="20"/>
      <c r="D1" s="21"/>
      <c r="E1" s="21"/>
      <c r="F1" s="21"/>
      <c r="G1" s="21"/>
      <c r="H1" s="22"/>
      <c r="I1" s="22"/>
      <c r="J1" s="22"/>
      <c r="K1" s="22"/>
      <c r="L1" s="22"/>
    </row>
    <row r="2" spans="1:28" ht="17" thickBot="1" x14ac:dyDescent="0.25">
      <c r="B2" s="1"/>
      <c r="C2" s="1"/>
      <c r="D2" s="1"/>
      <c r="E2" s="1"/>
      <c r="F2" s="1"/>
      <c r="G2" s="1"/>
      <c r="H2" s="1"/>
      <c r="I2" s="1"/>
      <c r="J2" s="1"/>
      <c r="K2" s="1"/>
      <c r="L2" s="1"/>
      <c r="M2" s="1"/>
      <c r="N2" s="1"/>
      <c r="O2" s="1"/>
      <c r="P2" s="1"/>
      <c r="Q2" s="1"/>
      <c r="R2" s="1"/>
      <c r="S2" s="1"/>
      <c r="T2" s="1"/>
      <c r="U2" s="1"/>
      <c r="V2" s="1"/>
      <c r="W2" s="1"/>
      <c r="X2" s="1"/>
      <c r="Y2" s="1"/>
      <c r="Z2" s="1"/>
      <c r="AA2" s="1"/>
      <c r="AB2" s="1"/>
    </row>
    <row r="3" spans="1:28" x14ac:dyDescent="0.2">
      <c r="B3" s="448" t="s">
        <v>300</v>
      </c>
      <c r="C3" s="449"/>
      <c r="D3" s="449"/>
      <c r="E3" s="449"/>
      <c r="F3" s="449"/>
      <c r="G3" s="449"/>
      <c r="H3" s="449"/>
      <c r="I3" s="450"/>
      <c r="J3" s="1"/>
      <c r="K3" s="1"/>
      <c r="L3" s="1"/>
      <c r="M3" s="1"/>
      <c r="N3" s="1"/>
      <c r="O3" s="1"/>
      <c r="P3" s="1"/>
      <c r="Q3" s="1"/>
      <c r="R3" s="1"/>
      <c r="S3" s="1"/>
      <c r="T3" s="1"/>
      <c r="U3" s="1"/>
      <c r="V3" s="1"/>
      <c r="W3" s="1"/>
      <c r="X3" s="1"/>
      <c r="Y3" s="1"/>
      <c r="Z3" s="1"/>
      <c r="AA3" s="1"/>
      <c r="AB3" s="1"/>
    </row>
    <row r="4" spans="1:28" ht="17" thickBot="1" x14ac:dyDescent="0.25">
      <c r="B4" s="451"/>
      <c r="C4" s="452"/>
      <c r="D4" s="452"/>
      <c r="E4" s="452"/>
      <c r="F4" s="452"/>
      <c r="G4" s="452"/>
      <c r="H4" s="452"/>
      <c r="I4" s="453"/>
      <c r="J4" s="1"/>
      <c r="K4" s="1"/>
      <c r="L4" s="1"/>
      <c r="M4" s="1"/>
      <c r="N4" s="1"/>
      <c r="O4" s="1"/>
      <c r="P4" s="1"/>
      <c r="Q4" s="1"/>
      <c r="R4" s="1"/>
      <c r="S4" s="1"/>
      <c r="T4" s="1"/>
      <c r="U4" s="1"/>
      <c r="V4" s="1"/>
      <c r="W4" s="1"/>
      <c r="X4" s="1"/>
      <c r="Y4" s="1"/>
      <c r="Z4" s="1"/>
      <c r="AA4" s="1"/>
      <c r="AB4" s="1"/>
    </row>
    <row r="5" spans="1:28" x14ac:dyDescent="0.2">
      <c r="B5" s="18"/>
      <c r="C5" s="18"/>
      <c r="D5" s="18"/>
      <c r="E5" s="18"/>
      <c r="F5" s="18"/>
      <c r="G5" s="18"/>
      <c r="H5" s="18"/>
      <c r="I5" s="18"/>
      <c r="J5" s="1"/>
      <c r="K5" s="1"/>
      <c r="L5" s="1"/>
      <c r="M5" s="1"/>
      <c r="N5" s="1"/>
      <c r="O5" s="1"/>
      <c r="P5" s="1"/>
      <c r="Q5" s="1"/>
      <c r="R5" s="1"/>
      <c r="S5" s="1"/>
      <c r="T5" s="1"/>
      <c r="U5" s="1"/>
      <c r="V5" s="1"/>
      <c r="W5" s="1"/>
      <c r="X5" s="1"/>
      <c r="Y5" s="1"/>
      <c r="Z5" s="1"/>
      <c r="AA5" s="1"/>
      <c r="AB5" s="1"/>
    </row>
    <row r="6" spans="1:28" x14ac:dyDescent="0.2">
      <c r="B6" s="4" t="s">
        <v>40</v>
      </c>
      <c r="C6" s="1" t="s">
        <v>301</v>
      </c>
      <c r="D6" s="1"/>
      <c r="E6" s="1"/>
      <c r="F6" s="1"/>
      <c r="G6" s="1"/>
      <c r="H6" s="1"/>
      <c r="I6" s="1"/>
      <c r="J6" s="1"/>
      <c r="K6" s="1"/>
      <c r="L6" s="1"/>
      <c r="M6" s="1"/>
      <c r="N6" s="1"/>
      <c r="O6" s="1"/>
      <c r="P6" s="1"/>
      <c r="Q6" s="1"/>
      <c r="R6" s="1"/>
      <c r="S6" s="1"/>
      <c r="T6" s="1"/>
      <c r="U6" s="1"/>
      <c r="V6" s="1"/>
      <c r="W6" s="1"/>
      <c r="X6" s="1"/>
      <c r="Y6" s="1"/>
      <c r="Z6" s="1"/>
      <c r="AA6" s="1"/>
      <c r="AB6" s="1"/>
    </row>
    <row r="8" spans="1:28" s="7" customFormat="1" ht="37.25" customHeight="1" x14ac:dyDescent="0.2">
      <c r="A8" s="16"/>
      <c r="B8" s="5" t="s">
        <v>41</v>
      </c>
      <c r="C8" s="6"/>
      <c r="D8" s="6"/>
      <c r="E8" s="6"/>
      <c r="F8" s="6"/>
      <c r="G8" s="6"/>
      <c r="H8" s="6"/>
      <c r="I8" s="6"/>
      <c r="J8" s="6"/>
      <c r="K8" s="6"/>
      <c r="L8" s="6"/>
    </row>
    <row r="9" spans="1:28" x14ac:dyDescent="0.2">
      <c r="B9" s="1"/>
      <c r="C9" s="1"/>
      <c r="D9" s="1"/>
      <c r="E9" s="1"/>
      <c r="F9" s="1"/>
      <c r="G9" s="1"/>
      <c r="H9" s="1"/>
      <c r="I9" s="1"/>
      <c r="J9" s="1"/>
      <c r="K9" s="1"/>
      <c r="L9" s="1"/>
      <c r="M9" s="1"/>
      <c r="N9" s="1"/>
      <c r="O9" s="1"/>
      <c r="P9" s="1"/>
      <c r="Q9" s="1"/>
      <c r="R9" s="1"/>
      <c r="S9" s="1"/>
      <c r="T9" s="1"/>
      <c r="U9" s="1"/>
      <c r="V9" s="1"/>
      <c r="W9" s="1"/>
      <c r="X9" s="1"/>
      <c r="Y9" s="1"/>
      <c r="Z9" s="1"/>
      <c r="AA9" s="1"/>
      <c r="AB9" s="1"/>
    </row>
    <row r="10" spans="1:28" x14ac:dyDescent="0.2">
      <c r="B10" s="8" t="s">
        <v>42</v>
      </c>
      <c r="C10" s="8" t="s">
        <v>18</v>
      </c>
      <c r="D10" s="8" t="s">
        <v>43</v>
      </c>
      <c r="E10" s="8" t="s">
        <v>15</v>
      </c>
      <c r="F10" s="8"/>
      <c r="G10" s="8" t="s">
        <v>20</v>
      </c>
      <c r="H10" s="8" t="s">
        <v>17</v>
      </c>
      <c r="I10" s="8" t="s">
        <v>44</v>
      </c>
      <c r="J10" s="8"/>
      <c r="K10" s="447" t="s">
        <v>154</v>
      </c>
      <c r="L10" s="447"/>
      <c r="M10" s="447"/>
      <c r="O10" s="8" t="s">
        <v>45</v>
      </c>
      <c r="P10" s="8" t="s">
        <v>46</v>
      </c>
      <c r="Q10" s="8"/>
      <c r="R10" s="8"/>
      <c r="S10" s="8" t="s">
        <v>18</v>
      </c>
      <c r="T10" s="1"/>
      <c r="U10" s="8" t="s">
        <v>251</v>
      </c>
      <c r="V10" s="8" t="s">
        <v>20</v>
      </c>
      <c r="W10" s="1"/>
      <c r="X10" s="1"/>
      <c r="Y10" s="1"/>
      <c r="Z10" s="1"/>
      <c r="AA10" s="1"/>
      <c r="AB10" s="1"/>
    </row>
    <row r="11" spans="1:28" x14ac:dyDescent="0.2">
      <c r="B11" s="1" t="s">
        <v>24</v>
      </c>
      <c r="C11" s="1" t="s">
        <v>25</v>
      </c>
      <c r="D11" s="1" t="s">
        <v>26</v>
      </c>
      <c r="E11" s="1" t="s">
        <v>13</v>
      </c>
      <c r="F11" s="1" t="s">
        <v>155</v>
      </c>
      <c r="G11" s="1" t="s">
        <v>23</v>
      </c>
      <c r="H11" s="1" t="s">
        <v>0</v>
      </c>
      <c r="I11" s="1" t="s">
        <v>47</v>
      </c>
      <c r="K11" s="2">
        <v>0</v>
      </c>
      <c r="L11" s="2" t="s">
        <v>155</v>
      </c>
      <c r="M11" s="2">
        <f>K11</f>
        <v>0</v>
      </c>
      <c r="O11" s="1" t="s">
        <v>48</v>
      </c>
      <c r="P11" s="9" t="s">
        <v>24</v>
      </c>
      <c r="Q11" s="9"/>
      <c r="R11" s="9"/>
      <c r="S11" s="1" t="s">
        <v>21</v>
      </c>
      <c r="T11" s="1"/>
      <c r="U11" s="1" t="s">
        <v>235</v>
      </c>
      <c r="V11" s="14" t="s">
        <v>23</v>
      </c>
      <c r="W11" s="1"/>
      <c r="X11" s="1"/>
      <c r="Y11" s="1"/>
      <c r="Z11" s="1"/>
      <c r="AA11" s="1"/>
      <c r="AB11" s="1"/>
    </row>
    <row r="12" spans="1:28" x14ac:dyDescent="0.2">
      <c r="B12" s="1" t="s">
        <v>49</v>
      </c>
      <c r="C12" s="1" t="s">
        <v>35</v>
      </c>
      <c r="D12" s="1" t="s">
        <v>30</v>
      </c>
      <c r="E12" s="1" t="s">
        <v>50</v>
      </c>
      <c r="F12" s="1" t="s">
        <v>196</v>
      </c>
      <c r="G12" s="1" t="s">
        <v>38</v>
      </c>
      <c r="H12" s="1" t="s">
        <v>14</v>
      </c>
      <c r="I12" s="1" t="s">
        <v>51</v>
      </c>
      <c r="K12" s="2">
        <v>1</v>
      </c>
      <c r="L12" s="2" t="s">
        <v>156</v>
      </c>
      <c r="M12" s="2">
        <f>K12</f>
        <v>1</v>
      </c>
      <c r="O12" s="1" t="s">
        <v>52</v>
      </c>
      <c r="P12" s="9" t="s">
        <v>53</v>
      </c>
      <c r="Q12" s="9"/>
      <c r="R12" s="9"/>
      <c r="S12" s="1" t="s">
        <v>256</v>
      </c>
      <c r="T12" s="1"/>
      <c r="U12" s="1" t="s">
        <v>260</v>
      </c>
      <c r="V12" s="1" t="s">
        <v>274</v>
      </c>
      <c r="W12" s="1"/>
      <c r="X12" s="1"/>
      <c r="Y12" s="1"/>
      <c r="Z12" s="1"/>
      <c r="AA12" s="1"/>
      <c r="AB12" s="1"/>
    </row>
    <row r="13" spans="1:28" x14ac:dyDescent="0.2">
      <c r="B13" s="1" t="s">
        <v>54</v>
      </c>
      <c r="C13" s="1" t="s">
        <v>36</v>
      </c>
      <c r="D13" s="1" t="s">
        <v>31</v>
      </c>
      <c r="E13" s="1"/>
      <c r="F13" s="1" t="s">
        <v>156</v>
      </c>
      <c r="G13" s="1"/>
      <c r="H13" s="1" t="s">
        <v>190</v>
      </c>
      <c r="I13" s="1" t="s">
        <v>55</v>
      </c>
      <c r="K13" s="2">
        <v>2</v>
      </c>
      <c r="L13" s="2" t="s">
        <v>157</v>
      </c>
      <c r="M13" s="2">
        <f>K13</f>
        <v>2</v>
      </c>
      <c r="O13" s="1" t="s">
        <v>56</v>
      </c>
      <c r="P13" s="9" t="s">
        <v>57</v>
      </c>
      <c r="Q13" s="9"/>
      <c r="R13" s="9"/>
      <c r="S13" s="1" t="s">
        <v>257</v>
      </c>
      <c r="T13" s="1"/>
      <c r="U13" s="1" t="s">
        <v>261</v>
      </c>
      <c r="V13" s="1" t="s">
        <v>275</v>
      </c>
      <c r="W13" s="1"/>
      <c r="X13" s="1"/>
      <c r="Y13" s="1"/>
      <c r="Z13" s="1"/>
      <c r="AA13" s="1"/>
      <c r="AB13" s="1"/>
    </row>
    <row r="14" spans="1:28" x14ac:dyDescent="0.2">
      <c r="B14" s="1" t="s">
        <v>29</v>
      </c>
      <c r="C14" s="1" t="s">
        <v>37</v>
      </c>
      <c r="D14" s="1" t="s">
        <v>32</v>
      </c>
      <c r="E14" s="1"/>
      <c r="F14" s="1"/>
      <c r="G14" s="8" t="s">
        <v>237</v>
      </c>
      <c r="H14" s="1" t="s">
        <v>212</v>
      </c>
      <c r="I14" s="1" t="s">
        <v>58</v>
      </c>
      <c r="K14" s="2">
        <v>3</v>
      </c>
      <c r="L14" s="2" t="s">
        <v>80</v>
      </c>
      <c r="M14" s="2">
        <f>K14</f>
        <v>3</v>
      </c>
      <c r="O14" s="1"/>
      <c r="P14" s="9" t="s">
        <v>59</v>
      </c>
      <c r="Q14" s="9"/>
      <c r="R14" s="9"/>
      <c r="S14" s="1" t="s">
        <v>258</v>
      </c>
      <c r="T14" s="1"/>
      <c r="U14" s="1" t="s">
        <v>262</v>
      </c>
      <c r="V14" s="1" t="s">
        <v>285</v>
      </c>
      <c r="W14" s="1"/>
      <c r="X14" s="1"/>
      <c r="Y14" s="1"/>
      <c r="Z14" s="1"/>
      <c r="AA14" s="1"/>
      <c r="AB14" s="1"/>
    </row>
    <row r="15" spans="1:28" x14ac:dyDescent="0.2">
      <c r="B15" s="1" t="s">
        <v>60</v>
      </c>
      <c r="C15" s="1" t="s">
        <v>21</v>
      </c>
      <c r="D15" s="1" t="s">
        <v>33</v>
      </c>
      <c r="E15" s="1"/>
      <c r="F15" s="1"/>
      <c r="G15" s="1" t="s">
        <v>236</v>
      </c>
      <c r="H15" s="1" t="s">
        <v>195</v>
      </c>
      <c r="I15" s="1" t="s">
        <v>61</v>
      </c>
      <c r="J15" s="1"/>
      <c r="K15" s="17" t="s">
        <v>171</v>
      </c>
      <c r="L15" s="1"/>
      <c r="M15" s="1"/>
      <c r="N15" s="1"/>
      <c r="O15" s="1"/>
      <c r="P15" s="1"/>
      <c r="Q15" s="1"/>
      <c r="R15" s="1"/>
      <c r="S15" s="1" t="s">
        <v>259</v>
      </c>
      <c r="T15" s="1"/>
      <c r="U15" s="1" t="s">
        <v>263</v>
      </c>
      <c r="V15" s="1" t="s">
        <v>276</v>
      </c>
      <c r="W15" s="1"/>
      <c r="X15" s="1"/>
      <c r="Y15" s="1"/>
      <c r="Z15" s="1"/>
      <c r="AA15" s="1"/>
      <c r="AB15" s="1"/>
    </row>
    <row r="16" spans="1:28" x14ac:dyDescent="0.2">
      <c r="B16" s="1" t="s">
        <v>55</v>
      </c>
      <c r="C16" s="1"/>
      <c r="D16" s="1" t="s">
        <v>34</v>
      </c>
      <c r="E16" s="1"/>
      <c r="F16" s="1"/>
      <c r="G16" s="1" t="s">
        <v>235</v>
      </c>
      <c r="H16" s="1" t="s">
        <v>315</v>
      </c>
      <c r="I16" s="1" t="s">
        <v>63</v>
      </c>
      <c r="J16" s="1"/>
      <c r="K16" s="17" t="s">
        <v>175</v>
      </c>
      <c r="L16" s="1"/>
      <c r="M16" s="1"/>
      <c r="N16" s="1"/>
      <c r="O16" s="1"/>
      <c r="P16" s="1"/>
      <c r="Q16" s="1"/>
      <c r="R16" s="1"/>
      <c r="S16" s="1"/>
      <c r="T16" s="1"/>
      <c r="U16" s="1" t="s">
        <v>264</v>
      </c>
      <c r="V16" s="1" t="s">
        <v>277</v>
      </c>
      <c r="W16" s="1"/>
      <c r="X16" s="1"/>
      <c r="Y16" s="1"/>
      <c r="Z16" s="1"/>
      <c r="AA16" s="1"/>
      <c r="AB16" s="1"/>
    </row>
    <row r="17" spans="1:28" x14ac:dyDescent="0.2">
      <c r="B17" s="1" t="s">
        <v>64</v>
      </c>
      <c r="C17" s="1"/>
      <c r="D17" s="1" t="s">
        <v>22</v>
      </c>
      <c r="E17" s="1"/>
      <c r="F17" s="1"/>
      <c r="G17" s="1"/>
      <c r="H17" s="1" t="s">
        <v>191</v>
      </c>
      <c r="I17" s="1" t="s">
        <v>65</v>
      </c>
      <c r="J17" s="1"/>
      <c r="K17" s="1"/>
      <c r="L17" s="1"/>
      <c r="M17" s="1"/>
      <c r="N17" s="1"/>
      <c r="O17" s="1"/>
      <c r="P17" s="1"/>
      <c r="Q17" s="1"/>
      <c r="R17" s="1"/>
      <c r="S17" s="1"/>
      <c r="T17" s="1"/>
      <c r="U17" s="1" t="s">
        <v>265</v>
      </c>
      <c r="V17" s="14" t="s">
        <v>278</v>
      </c>
      <c r="W17" s="1"/>
      <c r="X17" s="1"/>
      <c r="Y17" s="1"/>
      <c r="Z17" s="1"/>
      <c r="AA17" s="1"/>
      <c r="AB17" s="1"/>
    </row>
    <row r="18" spans="1:28" x14ac:dyDescent="0.2">
      <c r="B18" s="1" t="s">
        <v>66</v>
      </c>
      <c r="C18" s="1"/>
      <c r="D18" s="1"/>
      <c r="E18" s="1"/>
      <c r="F18" s="1"/>
      <c r="G18" s="1"/>
      <c r="H18" s="1" t="s">
        <v>192</v>
      </c>
      <c r="I18" s="1" t="s">
        <v>54</v>
      </c>
      <c r="J18" s="1"/>
      <c r="K18" s="1"/>
      <c r="M18" s="1"/>
      <c r="N18" s="1"/>
      <c r="O18" s="1"/>
      <c r="P18" s="1"/>
      <c r="Q18" s="1"/>
      <c r="R18" s="1"/>
      <c r="S18" s="1"/>
      <c r="T18" s="1"/>
      <c r="U18" s="1" t="s">
        <v>266</v>
      </c>
      <c r="V18" s="1" t="s">
        <v>279</v>
      </c>
      <c r="W18" s="1"/>
      <c r="X18" s="1"/>
      <c r="Y18" s="1"/>
      <c r="Z18" s="1"/>
      <c r="AA18" s="1"/>
      <c r="AB18" s="1"/>
    </row>
    <row r="19" spans="1:28" x14ac:dyDescent="0.2">
      <c r="B19" s="1" t="s">
        <v>67</v>
      </c>
      <c r="C19" s="1"/>
      <c r="D19" s="1"/>
      <c r="E19" s="1"/>
      <c r="F19" s="1"/>
      <c r="G19" s="1"/>
      <c r="H19" s="1" t="s">
        <v>62</v>
      </c>
      <c r="I19" s="1" t="s">
        <v>64</v>
      </c>
      <c r="J19" s="1"/>
      <c r="K19" s="1"/>
      <c r="M19" s="8" t="s">
        <v>270</v>
      </c>
      <c r="N19" s="1"/>
      <c r="O19" s="8" t="s">
        <v>231</v>
      </c>
      <c r="P19" s="1"/>
      <c r="Q19" s="1"/>
      <c r="R19" s="1"/>
      <c r="S19" s="1"/>
      <c r="T19" s="1"/>
      <c r="U19" s="1" t="s">
        <v>267</v>
      </c>
      <c r="V19" s="1" t="s">
        <v>283</v>
      </c>
      <c r="W19" s="1"/>
      <c r="X19" s="1"/>
      <c r="Y19" s="1"/>
      <c r="Z19" s="1"/>
      <c r="AA19" s="1"/>
      <c r="AB19" s="1"/>
    </row>
    <row r="20" spans="1:28" x14ac:dyDescent="0.2">
      <c r="B20" s="1" t="s">
        <v>47</v>
      </c>
      <c r="C20" s="1"/>
      <c r="D20" s="1"/>
      <c r="E20" s="1"/>
      <c r="F20" s="1"/>
      <c r="G20" s="1"/>
      <c r="H20" s="1" t="s">
        <v>213</v>
      </c>
      <c r="I20" s="1" t="s">
        <v>66</v>
      </c>
      <c r="J20" s="1"/>
      <c r="K20" s="1"/>
      <c r="L20" s="1"/>
      <c r="M20" s="1" t="s">
        <v>271</v>
      </c>
      <c r="N20" s="1"/>
      <c r="O20" s="1" t="s">
        <v>232</v>
      </c>
      <c r="P20" s="1"/>
      <c r="Q20" s="1"/>
      <c r="R20" s="1"/>
      <c r="S20" s="1"/>
      <c r="T20" s="1"/>
      <c r="U20" s="1" t="s">
        <v>268</v>
      </c>
      <c r="V20" s="1" t="s">
        <v>284</v>
      </c>
      <c r="W20" s="1"/>
      <c r="X20" s="1"/>
      <c r="Y20" s="1"/>
      <c r="Z20" s="1"/>
      <c r="AA20" s="1"/>
      <c r="AB20" s="1"/>
    </row>
    <row r="21" spans="1:28" x14ac:dyDescent="0.2">
      <c r="B21" s="1" t="s">
        <v>58</v>
      </c>
      <c r="C21" s="1"/>
      <c r="D21" s="1"/>
      <c r="E21" s="1"/>
      <c r="F21" s="1"/>
      <c r="G21" s="1"/>
      <c r="H21" s="1" t="s">
        <v>214</v>
      </c>
      <c r="I21" s="1" t="s">
        <v>68</v>
      </c>
      <c r="J21" s="1"/>
      <c r="K21" s="1"/>
      <c r="L21" s="1"/>
      <c r="M21" s="1" t="s">
        <v>272</v>
      </c>
      <c r="N21" s="1"/>
      <c r="O21" s="1" t="s">
        <v>233</v>
      </c>
      <c r="P21" s="1"/>
      <c r="Q21" s="1"/>
      <c r="R21" s="1"/>
      <c r="S21" s="1"/>
      <c r="T21" s="1"/>
      <c r="U21" s="1" t="s">
        <v>269</v>
      </c>
      <c r="V21" s="1" t="s">
        <v>286</v>
      </c>
      <c r="W21" s="1"/>
      <c r="X21" s="1"/>
      <c r="Y21" s="1"/>
      <c r="Z21" s="1"/>
      <c r="AA21" s="1"/>
      <c r="AB21" s="1"/>
    </row>
    <row r="22" spans="1:28" x14ac:dyDescent="0.2">
      <c r="B22" s="1" t="s">
        <v>61</v>
      </c>
      <c r="C22" s="1"/>
      <c r="D22" s="1"/>
      <c r="E22" s="1"/>
      <c r="F22" s="1"/>
      <c r="G22" s="1"/>
      <c r="H22" s="1"/>
      <c r="I22" s="1" t="s">
        <v>29</v>
      </c>
      <c r="J22" s="1"/>
      <c r="K22" s="1"/>
      <c r="L22" s="1"/>
      <c r="M22" s="1" t="s">
        <v>273</v>
      </c>
      <c r="N22" s="1"/>
      <c r="O22" s="1" t="s">
        <v>234</v>
      </c>
      <c r="P22" s="1"/>
      <c r="Q22" s="1"/>
      <c r="R22" s="1"/>
      <c r="S22" s="1"/>
      <c r="T22" s="1"/>
      <c r="U22" s="1"/>
      <c r="V22" s="14" t="s">
        <v>280</v>
      </c>
      <c r="W22" s="1"/>
      <c r="X22" s="1"/>
      <c r="Y22" s="1"/>
      <c r="Z22" s="1"/>
      <c r="AA22" s="1"/>
      <c r="AB22" s="1"/>
    </row>
    <row r="23" spans="1:28" x14ac:dyDescent="0.2">
      <c r="B23" s="1" t="s">
        <v>63</v>
      </c>
      <c r="C23" s="1"/>
      <c r="D23" s="1"/>
      <c r="E23" s="1"/>
      <c r="F23" s="1"/>
      <c r="G23" s="1"/>
      <c r="H23" s="1"/>
      <c r="J23" s="1"/>
      <c r="K23" s="1"/>
      <c r="L23" s="1"/>
      <c r="M23" s="1"/>
      <c r="N23" s="1"/>
      <c r="O23" s="1"/>
      <c r="P23" s="1"/>
      <c r="Q23" s="1"/>
      <c r="R23" s="1"/>
      <c r="S23" s="1"/>
      <c r="T23" s="1"/>
      <c r="U23" s="1"/>
      <c r="V23" s="14" t="s">
        <v>281</v>
      </c>
      <c r="W23" s="1"/>
      <c r="X23" s="1"/>
      <c r="Y23" s="1"/>
      <c r="Z23" s="1"/>
      <c r="AA23" s="1"/>
      <c r="AB23" s="1"/>
    </row>
    <row r="24" spans="1:28" x14ac:dyDescent="0.2">
      <c r="B24" s="1" t="s">
        <v>65</v>
      </c>
      <c r="C24" s="1"/>
      <c r="D24" s="1"/>
      <c r="E24" s="1"/>
      <c r="F24" s="1"/>
      <c r="G24" s="1"/>
      <c r="H24" s="1"/>
      <c r="J24" s="1"/>
      <c r="K24" s="1"/>
      <c r="L24" s="1"/>
      <c r="M24" s="1"/>
      <c r="N24" s="1"/>
      <c r="O24" s="1"/>
      <c r="P24" s="1"/>
      <c r="Q24" s="1"/>
      <c r="R24" s="1"/>
      <c r="S24" s="1"/>
      <c r="T24" s="1"/>
      <c r="U24" s="1"/>
      <c r="V24" s="1" t="s">
        <v>282</v>
      </c>
      <c r="W24" s="1"/>
      <c r="X24" s="1"/>
      <c r="Y24" s="1"/>
      <c r="Z24" s="1"/>
      <c r="AA24" s="1"/>
      <c r="AB24" s="1"/>
    </row>
    <row r="25" spans="1:28" x14ac:dyDescent="0.2">
      <c r="B25" s="1" t="s">
        <v>51</v>
      </c>
      <c r="C25" s="1"/>
      <c r="D25" s="1"/>
      <c r="E25" s="1"/>
      <c r="F25" s="1"/>
      <c r="G25" s="1"/>
      <c r="I25" s="1"/>
      <c r="J25" s="1"/>
      <c r="K25" s="1"/>
      <c r="L25" s="1"/>
      <c r="M25" s="1"/>
      <c r="N25" s="1"/>
      <c r="O25" s="1"/>
      <c r="P25" s="1"/>
      <c r="Q25" s="1"/>
      <c r="R25" s="1"/>
      <c r="S25" s="1"/>
      <c r="T25" s="1"/>
      <c r="U25" s="1"/>
      <c r="V25" s="1"/>
      <c r="W25" s="1"/>
      <c r="X25" s="1"/>
      <c r="Y25" s="1"/>
      <c r="Z25" s="1"/>
      <c r="AA25" s="1"/>
      <c r="AB25" s="1"/>
    </row>
    <row r="26" spans="1:28" x14ac:dyDescent="0.2">
      <c r="B26" s="1" t="s">
        <v>68</v>
      </c>
      <c r="C26" s="1"/>
      <c r="D26" s="1"/>
      <c r="E26" s="1"/>
      <c r="F26" s="1"/>
      <c r="G26" s="1"/>
      <c r="I26" s="1"/>
      <c r="J26" s="1"/>
      <c r="K26" s="1"/>
      <c r="L26" s="1"/>
      <c r="M26" s="1"/>
      <c r="N26" s="1"/>
      <c r="O26" s="1"/>
      <c r="P26" s="1"/>
      <c r="Q26" s="1"/>
      <c r="R26" s="1"/>
      <c r="S26" s="1"/>
      <c r="T26" s="1"/>
      <c r="U26" s="1"/>
      <c r="V26" s="1"/>
      <c r="W26" s="1"/>
      <c r="X26" s="1"/>
      <c r="Y26" s="1"/>
      <c r="Z26" s="1"/>
      <c r="AA26" s="1"/>
      <c r="AB26" s="1"/>
    </row>
    <row r="27" spans="1:2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s="7" customFormat="1" ht="37.25" customHeight="1" x14ac:dyDescent="0.2">
      <c r="A28" s="16"/>
      <c r="B28" s="5" t="s">
        <v>69</v>
      </c>
      <c r="C28" s="6"/>
      <c r="D28" s="6"/>
      <c r="E28" s="6"/>
      <c r="F28" s="6"/>
      <c r="G28" s="6"/>
      <c r="H28" s="6"/>
      <c r="I28" s="6"/>
      <c r="J28" s="6"/>
      <c r="K28" s="6"/>
      <c r="L28" s="6"/>
    </row>
    <row r="29" spans="1:28"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x14ac:dyDescent="0.2">
      <c r="B30" s="3" t="s">
        <v>70</v>
      </c>
      <c r="C30" s="3" t="s">
        <v>71</v>
      </c>
      <c r="D30" s="3" t="s">
        <v>72</v>
      </c>
      <c r="E30" s="3"/>
      <c r="F30" s="8"/>
      <c r="G30" s="1"/>
      <c r="H30" s="1"/>
      <c r="I30" s="3" t="s">
        <v>73</v>
      </c>
      <c r="J30" s="3" t="s">
        <v>74</v>
      </c>
      <c r="K30" s="3" t="s">
        <v>75</v>
      </c>
      <c r="L30" s="1"/>
      <c r="M30" s="1"/>
      <c r="N30" s="8" t="s">
        <v>76</v>
      </c>
      <c r="O30" s="1"/>
      <c r="P30" s="1"/>
      <c r="Q30" s="1"/>
      <c r="R30" s="1"/>
      <c r="S30" s="1"/>
      <c r="T30" s="1"/>
      <c r="U30" s="1"/>
      <c r="V30" s="1"/>
      <c r="W30" s="1"/>
      <c r="X30" s="1"/>
      <c r="Y30" s="1"/>
      <c r="Z30" s="1"/>
      <c r="AA30" s="1"/>
      <c r="AB30" s="1"/>
    </row>
    <row r="31" spans="1:28" x14ac:dyDescent="0.2">
      <c r="B31" s="1">
        <v>1</v>
      </c>
      <c r="C31" s="1">
        <v>64000</v>
      </c>
      <c r="D31" s="10">
        <v>0.1</v>
      </c>
      <c r="E31" s="1"/>
      <c r="F31" s="1"/>
      <c r="G31" s="1" t="s">
        <v>77</v>
      </c>
      <c r="H31" s="1"/>
      <c r="I31" s="1">
        <v>6.2E-2</v>
      </c>
      <c r="J31" s="11">
        <v>132900</v>
      </c>
      <c r="K31" s="12">
        <v>8239.7999999999993</v>
      </c>
      <c r="L31" s="1"/>
      <c r="M31" s="1"/>
      <c r="N31" s="1" t="s">
        <v>78</v>
      </c>
      <c r="O31" s="1"/>
      <c r="P31" s="1"/>
      <c r="Q31" s="1"/>
      <c r="R31" s="1"/>
      <c r="S31" s="1"/>
      <c r="T31" s="1"/>
      <c r="U31" s="1"/>
      <c r="V31" s="1"/>
      <c r="W31" s="1"/>
      <c r="X31" s="1"/>
      <c r="Y31" s="1"/>
      <c r="Z31" s="1"/>
      <c r="AA31" s="1"/>
      <c r="AB31" s="1"/>
    </row>
    <row r="32" spans="1:28" x14ac:dyDescent="0.2">
      <c r="B32" s="1">
        <v>2</v>
      </c>
      <c r="C32" s="1">
        <v>75000</v>
      </c>
      <c r="D32" s="10">
        <v>0.12</v>
      </c>
      <c r="E32" s="1"/>
      <c r="F32" s="1"/>
      <c r="G32" s="1" t="s">
        <v>79</v>
      </c>
      <c r="H32" s="1"/>
      <c r="I32" s="1">
        <v>1.4500000000000001E-2</v>
      </c>
      <c r="J32" s="1"/>
      <c r="K32" s="1">
        <v>0</v>
      </c>
      <c r="L32" s="1"/>
      <c r="M32" s="1"/>
      <c r="N32" s="1" t="s">
        <v>80</v>
      </c>
      <c r="O32" s="1"/>
      <c r="P32" s="1"/>
      <c r="Q32" s="1"/>
      <c r="R32" s="1"/>
      <c r="S32" s="1"/>
      <c r="T32" s="1"/>
      <c r="U32" s="1"/>
      <c r="V32" s="1"/>
      <c r="W32" s="1"/>
      <c r="X32" s="1"/>
      <c r="Y32" s="1"/>
      <c r="Z32" s="1"/>
      <c r="AA32" s="1"/>
      <c r="AB32" s="1"/>
    </row>
    <row r="33" spans="2:28" x14ac:dyDescent="0.2">
      <c r="B33" s="1">
        <v>3</v>
      </c>
      <c r="C33" s="1">
        <v>86000</v>
      </c>
      <c r="D33" s="10">
        <v>0.13</v>
      </c>
      <c r="E33" s="1"/>
      <c r="F33" s="1"/>
      <c r="G33" s="1" t="s">
        <v>81</v>
      </c>
      <c r="H33" s="1"/>
      <c r="I33" s="1">
        <v>6.0000000000000001E-3</v>
      </c>
      <c r="J33" s="11">
        <v>7000</v>
      </c>
      <c r="K33" s="1">
        <v>42</v>
      </c>
      <c r="L33" s="1"/>
      <c r="M33" s="1"/>
      <c r="N33" s="1" t="s">
        <v>82</v>
      </c>
      <c r="O33" s="1"/>
      <c r="P33" s="1"/>
      <c r="Q33" s="1"/>
      <c r="R33" s="1"/>
      <c r="S33" s="1"/>
      <c r="T33" s="1"/>
      <c r="U33" s="1"/>
      <c r="V33" s="1"/>
      <c r="W33" s="1"/>
      <c r="X33" s="1"/>
      <c r="Y33" s="1"/>
      <c r="Z33" s="1"/>
      <c r="AA33" s="1"/>
      <c r="AB33" s="1"/>
    </row>
    <row r="34" spans="2:28" x14ac:dyDescent="0.2">
      <c r="B34" s="1">
        <v>4</v>
      </c>
      <c r="C34" s="1">
        <v>94500</v>
      </c>
      <c r="D34" s="10">
        <v>0.14000000000000001</v>
      </c>
      <c r="E34" s="1"/>
      <c r="F34" s="1"/>
      <c r="G34" s="1" t="s">
        <v>83</v>
      </c>
      <c r="H34" s="1" t="s">
        <v>84</v>
      </c>
      <c r="I34" s="1">
        <v>3.2000000000000002E-3</v>
      </c>
      <c r="J34" s="11">
        <v>15000</v>
      </c>
      <c r="K34" s="1">
        <v>48</v>
      </c>
      <c r="L34" s="1"/>
      <c r="M34" s="1"/>
      <c r="N34" s="1" t="s">
        <v>85</v>
      </c>
      <c r="O34" s="1"/>
      <c r="P34" s="1"/>
      <c r="Q34" s="1"/>
      <c r="R34" s="1"/>
      <c r="S34" s="1"/>
      <c r="T34" s="1"/>
      <c r="U34" s="1"/>
      <c r="V34" s="1"/>
      <c r="W34" s="1"/>
      <c r="X34" s="1"/>
      <c r="Y34" s="1"/>
      <c r="Z34" s="1"/>
      <c r="AA34" s="1"/>
      <c r="AB34" s="1"/>
    </row>
    <row r="35" spans="2:28" x14ac:dyDescent="0.2">
      <c r="B35" s="1">
        <v>5</v>
      </c>
      <c r="C35" s="1">
        <v>101000</v>
      </c>
      <c r="D35" s="10">
        <v>0.15</v>
      </c>
      <c r="E35" s="1"/>
      <c r="F35" s="1"/>
      <c r="G35" s="1" t="s">
        <v>83</v>
      </c>
      <c r="H35" s="1" t="s">
        <v>86</v>
      </c>
      <c r="I35" s="1">
        <v>1.9E-2</v>
      </c>
      <c r="J35" s="11">
        <v>7000</v>
      </c>
      <c r="K35" s="1">
        <v>133</v>
      </c>
      <c r="L35" s="1"/>
      <c r="M35" s="1"/>
      <c r="N35" s="1" t="s">
        <v>87</v>
      </c>
      <c r="O35" s="1"/>
      <c r="P35" s="1"/>
      <c r="Q35" s="1"/>
      <c r="R35" s="1"/>
      <c r="S35" s="1"/>
      <c r="T35" s="1"/>
      <c r="U35" s="1"/>
      <c r="V35" s="1"/>
      <c r="W35" s="1"/>
      <c r="X35" s="1"/>
      <c r="Y35" s="1"/>
      <c r="Z35" s="1"/>
      <c r="AA35" s="1"/>
      <c r="AB35" s="1"/>
    </row>
    <row r="36" spans="2:28" x14ac:dyDescent="0.2">
      <c r="B36" s="1">
        <v>6</v>
      </c>
      <c r="C36" s="1">
        <v>109500</v>
      </c>
      <c r="D36" s="10">
        <v>0.16</v>
      </c>
      <c r="E36" s="1"/>
      <c r="F36" s="1"/>
      <c r="G36" s="1" t="s">
        <v>83</v>
      </c>
      <c r="H36" s="1" t="s">
        <v>88</v>
      </c>
      <c r="I36" s="1">
        <v>3.6999999999999998E-2</v>
      </c>
      <c r="J36" s="11">
        <v>25200</v>
      </c>
      <c r="K36" s="1">
        <v>932.4</v>
      </c>
      <c r="L36" s="1"/>
      <c r="M36" s="1"/>
      <c r="N36" s="1"/>
      <c r="O36" s="1"/>
      <c r="P36" s="1"/>
      <c r="Q36" s="1"/>
      <c r="R36" s="1"/>
      <c r="S36" s="1"/>
      <c r="T36" s="1"/>
      <c r="U36" s="1"/>
      <c r="V36" s="1"/>
      <c r="W36" s="1"/>
      <c r="X36" s="1"/>
      <c r="Y36" s="1"/>
      <c r="Z36" s="1"/>
      <c r="AA36" s="1"/>
      <c r="AB36" s="1"/>
    </row>
    <row r="37" spans="2:28" x14ac:dyDescent="0.2">
      <c r="B37" s="1">
        <v>7</v>
      </c>
      <c r="C37" s="1">
        <v>125000</v>
      </c>
      <c r="D37" s="10">
        <v>0.18</v>
      </c>
      <c r="E37" s="1"/>
      <c r="F37" s="1"/>
      <c r="G37" s="1" t="s">
        <v>83</v>
      </c>
      <c r="H37" s="1" t="s">
        <v>89</v>
      </c>
      <c r="I37" s="1">
        <v>2.5999999999999999E-3</v>
      </c>
      <c r="J37" s="11">
        <v>134900</v>
      </c>
      <c r="K37" s="1">
        <v>350.74</v>
      </c>
      <c r="L37" s="1"/>
      <c r="M37" s="1"/>
      <c r="N37" s="1"/>
      <c r="O37" s="1"/>
      <c r="P37" s="1"/>
      <c r="Q37" s="1"/>
      <c r="R37" s="1"/>
      <c r="S37" s="1"/>
      <c r="T37" s="1"/>
      <c r="U37" s="1"/>
      <c r="V37" s="1"/>
      <c r="W37" s="1"/>
      <c r="X37" s="1"/>
      <c r="Y37" s="1"/>
      <c r="Z37" s="1"/>
      <c r="AA37" s="1"/>
      <c r="AB37" s="1"/>
    </row>
    <row r="38" spans="2:28" x14ac:dyDescent="0.2">
      <c r="B38" s="1">
        <v>8</v>
      </c>
      <c r="C38" s="1">
        <v>150000</v>
      </c>
      <c r="D38" s="10">
        <v>0.22</v>
      </c>
      <c r="E38" s="1"/>
      <c r="F38" s="1"/>
      <c r="G38" s="1" t="s">
        <v>83</v>
      </c>
      <c r="H38" s="1" t="s">
        <v>90</v>
      </c>
      <c r="I38" s="1">
        <v>3.2000000000000002E-3</v>
      </c>
      <c r="J38" s="11">
        <v>11600</v>
      </c>
      <c r="K38" s="1">
        <v>37.119999999999997</v>
      </c>
      <c r="L38" s="1"/>
      <c r="M38" s="1"/>
      <c r="N38" s="1"/>
      <c r="O38" s="1"/>
      <c r="P38" s="1"/>
      <c r="Q38" s="1"/>
      <c r="R38" s="1"/>
      <c r="S38" s="1"/>
      <c r="T38" s="1"/>
      <c r="U38" s="1"/>
      <c r="V38" s="1"/>
      <c r="W38" s="1"/>
      <c r="X38" s="1"/>
      <c r="Y38" s="1"/>
      <c r="Z38" s="1"/>
      <c r="AA38" s="1"/>
      <c r="AB38" s="1"/>
    </row>
    <row r="39" spans="2:28" x14ac:dyDescent="0.2">
      <c r="B39" s="1"/>
      <c r="C39" s="1"/>
      <c r="D39" s="1"/>
      <c r="E39" s="1"/>
      <c r="F39" s="1"/>
      <c r="G39" s="1" t="s">
        <v>83</v>
      </c>
      <c r="H39" s="1" t="s">
        <v>91</v>
      </c>
      <c r="I39" s="1">
        <v>9.2999999999999992E-3</v>
      </c>
      <c r="J39" s="11">
        <v>9000</v>
      </c>
      <c r="K39" s="1">
        <v>83.7</v>
      </c>
      <c r="L39" s="1"/>
      <c r="M39" s="1"/>
      <c r="N39" s="1"/>
      <c r="O39" s="1"/>
      <c r="P39" s="1"/>
      <c r="Q39" s="1"/>
      <c r="R39" s="1"/>
      <c r="S39" s="1"/>
      <c r="T39" s="1"/>
      <c r="U39" s="1"/>
      <c r="V39" s="1"/>
      <c r="W39" s="1"/>
      <c r="X39" s="1"/>
      <c r="Y39" s="1"/>
      <c r="Z39" s="1"/>
      <c r="AA39" s="1"/>
      <c r="AB39" s="1"/>
    </row>
    <row r="40" spans="2:28" x14ac:dyDescent="0.2">
      <c r="B40" s="1"/>
      <c r="C40" s="1"/>
      <c r="D40" s="1"/>
      <c r="E40" s="1"/>
      <c r="F40" s="1"/>
      <c r="G40" s="1" t="s">
        <v>83</v>
      </c>
      <c r="H40" s="1" t="s">
        <v>92</v>
      </c>
      <c r="I40" s="1">
        <v>2.4E-2</v>
      </c>
      <c r="J40" s="11">
        <v>8000</v>
      </c>
      <c r="K40" s="1">
        <v>192</v>
      </c>
      <c r="L40" s="1"/>
      <c r="M40" s="1"/>
      <c r="N40" s="1"/>
      <c r="O40" s="1"/>
      <c r="P40" s="1"/>
      <c r="Q40" s="1"/>
      <c r="R40" s="1"/>
      <c r="S40" s="1"/>
      <c r="T40" s="1"/>
      <c r="U40" s="1"/>
      <c r="V40" s="1"/>
      <c r="W40" s="1"/>
      <c r="X40" s="1"/>
      <c r="Y40" s="1"/>
      <c r="Z40" s="1"/>
      <c r="AA40" s="1"/>
      <c r="AB40" s="1"/>
    </row>
    <row r="41" spans="2:28" x14ac:dyDescent="0.2">
      <c r="B41" s="1"/>
      <c r="C41" s="1"/>
      <c r="D41" s="1"/>
      <c r="E41" s="1"/>
      <c r="F41" s="1"/>
      <c r="G41" s="1" t="s">
        <v>83</v>
      </c>
      <c r="H41" s="1" t="s">
        <v>93</v>
      </c>
      <c r="I41" s="1">
        <v>1.6E-2</v>
      </c>
      <c r="J41" s="11">
        <v>15000</v>
      </c>
      <c r="K41" s="1">
        <v>240</v>
      </c>
      <c r="L41" s="1"/>
      <c r="M41" s="1"/>
      <c r="N41" s="1"/>
      <c r="O41" s="1"/>
      <c r="P41" s="1"/>
      <c r="Q41" s="1"/>
      <c r="R41" s="1"/>
      <c r="S41" s="1"/>
      <c r="T41" s="1"/>
      <c r="U41" s="1"/>
      <c r="V41" s="1"/>
      <c r="W41" s="1"/>
      <c r="X41" s="1"/>
      <c r="Y41" s="1"/>
      <c r="Z41" s="1"/>
      <c r="AA41" s="1"/>
      <c r="AB41" s="1"/>
    </row>
    <row r="42" spans="2:28" x14ac:dyDescent="0.2">
      <c r="B42" s="1"/>
      <c r="C42" s="2"/>
      <c r="D42" s="1"/>
      <c r="E42" s="1"/>
      <c r="F42" s="1"/>
      <c r="G42" s="1" t="s">
        <v>83</v>
      </c>
      <c r="H42" s="1" t="s">
        <v>94</v>
      </c>
      <c r="I42" s="1">
        <v>1.9E-2</v>
      </c>
      <c r="J42" s="11">
        <v>20000</v>
      </c>
      <c r="K42" s="1">
        <v>380</v>
      </c>
      <c r="L42" s="1"/>
      <c r="M42" s="1"/>
      <c r="N42" s="1"/>
      <c r="O42" s="1"/>
      <c r="P42" s="1"/>
      <c r="Q42" s="1"/>
      <c r="R42" s="1"/>
      <c r="S42" s="1"/>
      <c r="T42" s="1"/>
      <c r="U42" s="1"/>
      <c r="V42" s="1"/>
      <c r="W42" s="1"/>
      <c r="X42" s="1"/>
      <c r="Y42" s="1"/>
      <c r="Z42" s="1"/>
      <c r="AA42" s="1"/>
      <c r="AB42" s="1"/>
    </row>
    <row r="43" spans="2:28" x14ac:dyDescent="0.2">
      <c r="B43" s="1" t="s">
        <v>95</v>
      </c>
      <c r="C43" s="1">
        <v>600</v>
      </c>
      <c r="D43" s="1" t="s">
        <v>96</v>
      </c>
      <c r="E43" s="1"/>
      <c r="F43" s="1"/>
      <c r="G43" s="1" t="s">
        <v>83</v>
      </c>
      <c r="H43" s="1" t="s">
        <v>97</v>
      </c>
      <c r="I43" s="1">
        <v>1.0999999999999999E-2</v>
      </c>
      <c r="J43" s="11">
        <v>20000</v>
      </c>
      <c r="K43" s="1">
        <v>220</v>
      </c>
      <c r="L43" s="1"/>
      <c r="M43" s="1"/>
      <c r="N43" s="1"/>
      <c r="O43" s="1"/>
      <c r="P43" s="1"/>
      <c r="Q43" s="1"/>
      <c r="R43" s="1"/>
      <c r="S43" s="1"/>
      <c r="T43" s="1"/>
      <c r="U43" s="1"/>
      <c r="V43" s="1"/>
      <c r="W43" s="1"/>
      <c r="X43" s="1"/>
      <c r="Y43" s="1"/>
      <c r="Z43" s="1"/>
      <c r="AA43" s="1"/>
      <c r="AB43" s="1"/>
    </row>
    <row r="44" spans="2:28" x14ac:dyDescent="0.2">
      <c r="B44" s="1" t="s">
        <v>98</v>
      </c>
      <c r="C44" s="10">
        <v>0.65</v>
      </c>
      <c r="D44" s="1"/>
      <c r="E44" s="1"/>
      <c r="F44" s="1"/>
      <c r="G44" s="1" t="s">
        <v>83</v>
      </c>
      <c r="H44" s="1" t="s">
        <v>99</v>
      </c>
      <c r="I44" s="1">
        <v>0.01</v>
      </c>
      <c r="J44" s="11">
        <v>20000</v>
      </c>
      <c r="K44" s="1">
        <v>200</v>
      </c>
      <c r="L44" s="1"/>
      <c r="M44" s="1"/>
      <c r="N44" s="1"/>
      <c r="O44" s="1"/>
      <c r="P44" s="1"/>
      <c r="Q44" s="1"/>
      <c r="R44" s="1"/>
      <c r="S44" s="1"/>
      <c r="T44" s="1"/>
      <c r="U44" s="1"/>
      <c r="V44" s="1"/>
      <c r="W44" s="1"/>
      <c r="X44" s="1"/>
      <c r="Y44" s="1"/>
      <c r="Z44" s="1"/>
      <c r="AA44" s="1"/>
      <c r="AB44" s="1"/>
    </row>
    <row r="45" spans="2:28"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2:28"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2:28"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2:28"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s="7" customFormat="1" ht="37.25" customHeight="1" x14ac:dyDescent="0.2">
      <c r="A49" s="16"/>
      <c r="B49" s="5" t="s">
        <v>100</v>
      </c>
      <c r="C49" s="6"/>
      <c r="D49" s="6"/>
      <c r="E49" s="6"/>
      <c r="F49" s="6"/>
      <c r="G49" s="6"/>
      <c r="H49" s="6"/>
      <c r="I49" s="6"/>
      <c r="J49" s="6"/>
      <c r="K49" s="6"/>
      <c r="L49" s="6"/>
    </row>
    <row r="50" spans="1:28" x14ac:dyDescent="0.2">
      <c r="B50" s="1"/>
      <c r="C50" s="1"/>
      <c r="D50" s="1"/>
      <c r="E50" s="1"/>
      <c r="F50" s="1"/>
      <c r="H50" s="1"/>
      <c r="I50" s="1"/>
      <c r="J50" s="1"/>
      <c r="K50" s="1"/>
      <c r="L50" s="1"/>
      <c r="M50" s="1"/>
      <c r="N50" s="1"/>
      <c r="O50" s="1"/>
      <c r="P50" s="1"/>
      <c r="Q50" s="1"/>
      <c r="R50" s="1"/>
      <c r="S50" s="1"/>
      <c r="T50" s="1"/>
      <c r="U50" s="1"/>
      <c r="V50" s="1"/>
      <c r="W50" s="1"/>
      <c r="X50" s="1"/>
      <c r="Y50" s="1"/>
      <c r="Z50" s="1"/>
      <c r="AA50" s="1"/>
      <c r="AB50" s="1"/>
    </row>
    <row r="51" spans="1:28" x14ac:dyDescent="0.2">
      <c r="B51" s="13" t="s">
        <v>101</v>
      </c>
      <c r="C51" s="14"/>
      <c r="D51" s="14" t="s">
        <v>102</v>
      </c>
      <c r="E51" s="14">
        <v>1</v>
      </c>
      <c r="F51" s="14"/>
      <c r="G51" s="14" t="s">
        <v>187</v>
      </c>
      <c r="H51" s="14"/>
      <c r="I51" s="1"/>
      <c r="J51" s="1"/>
      <c r="K51" s="1"/>
      <c r="L51" s="1"/>
      <c r="M51" s="1"/>
      <c r="N51" s="1"/>
      <c r="O51" s="1"/>
      <c r="P51" s="1"/>
      <c r="Q51" s="1"/>
      <c r="R51" s="1"/>
      <c r="S51" s="1"/>
      <c r="T51" s="1"/>
      <c r="U51" s="1"/>
      <c r="V51" s="1"/>
      <c r="W51" s="1"/>
      <c r="X51" s="1"/>
      <c r="Y51" s="1"/>
      <c r="Z51" s="1"/>
      <c r="AA51" s="1"/>
      <c r="AB51" s="1"/>
    </row>
    <row r="52" spans="1:28" x14ac:dyDescent="0.2">
      <c r="B52" s="13" t="s">
        <v>103</v>
      </c>
      <c r="C52" s="14"/>
      <c r="D52" s="14" t="s">
        <v>104</v>
      </c>
      <c r="E52" s="14">
        <v>2</v>
      </c>
      <c r="F52" s="14"/>
      <c r="G52" s="14">
        <v>2021</v>
      </c>
      <c r="H52" s="14"/>
      <c r="I52" s="1"/>
      <c r="J52" s="1"/>
      <c r="K52" s="1"/>
      <c r="L52" s="1"/>
      <c r="M52" s="1"/>
      <c r="N52" s="1"/>
      <c r="O52" s="1"/>
      <c r="P52" s="1"/>
      <c r="Q52" s="1"/>
      <c r="R52" s="1"/>
      <c r="S52" s="1"/>
      <c r="T52" s="1"/>
      <c r="U52" s="1"/>
      <c r="V52" s="1"/>
      <c r="W52" s="1"/>
      <c r="X52" s="1"/>
      <c r="Y52" s="1"/>
      <c r="Z52" s="1"/>
      <c r="AA52" s="1"/>
      <c r="AB52" s="1"/>
    </row>
    <row r="53" spans="1:28" x14ac:dyDescent="0.2">
      <c r="B53" s="13" t="s">
        <v>105</v>
      </c>
      <c r="C53" s="14"/>
      <c r="D53" s="14" t="s">
        <v>106</v>
      </c>
      <c r="E53" s="14">
        <v>3</v>
      </c>
      <c r="F53" s="14"/>
      <c r="G53" s="14">
        <v>2022</v>
      </c>
      <c r="H53" s="14"/>
      <c r="I53" s="1"/>
      <c r="J53" s="1"/>
      <c r="K53" s="1"/>
      <c r="L53" s="1"/>
      <c r="M53" s="1"/>
      <c r="N53" s="1"/>
      <c r="O53" s="1"/>
      <c r="P53" s="1"/>
      <c r="Q53" s="1"/>
      <c r="R53" s="1"/>
      <c r="S53" s="1"/>
      <c r="T53" s="1"/>
      <c r="U53" s="1"/>
      <c r="V53" s="1"/>
      <c r="W53" s="1"/>
      <c r="X53" s="1"/>
      <c r="Y53" s="1"/>
      <c r="Z53" s="1"/>
      <c r="AA53" s="1"/>
      <c r="AB53" s="1"/>
    </row>
    <row r="54" spans="1:28" x14ac:dyDescent="0.2">
      <c r="B54" s="13" t="s">
        <v>107</v>
      </c>
      <c r="C54" s="14"/>
      <c r="D54" s="14" t="s">
        <v>108</v>
      </c>
      <c r="E54" s="14">
        <v>4</v>
      </c>
      <c r="F54" s="14"/>
      <c r="G54" s="14">
        <v>2023</v>
      </c>
      <c r="H54" s="14"/>
      <c r="I54" s="1"/>
      <c r="J54" s="1"/>
      <c r="K54" s="1"/>
      <c r="L54" s="1"/>
      <c r="M54" s="1"/>
      <c r="N54" s="1"/>
      <c r="O54" s="1"/>
      <c r="P54" s="1"/>
      <c r="Q54" s="1"/>
      <c r="R54" s="1"/>
      <c r="S54" s="1"/>
      <c r="T54" s="1"/>
      <c r="U54" s="1"/>
      <c r="V54" s="1"/>
      <c r="W54" s="1"/>
      <c r="X54" s="1"/>
      <c r="Y54" s="1"/>
      <c r="Z54" s="1"/>
      <c r="AA54" s="1"/>
      <c r="AB54" s="1"/>
    </row>
    <row r="55" spans="1:28" x14ac:dyDescent="0.2">
      <c r="B55" s="13" t="s">
        <v>109</v>
      </c>
      <c r="C55" s="14"/>
      <c r="D55" s="14" t="s">
        <v>110</v>
      </c>
      <c r="E55" s="14">
        <v>5</v>
      </c>
      <c r="F55" s="14"/>
      <c r="G55" s="14" t="s">
        <v>325</v>
      </c>
      <c r="H55" s="14"/>
      <c r="I55" s="1"/>
      <c r="J55" s="1"/>
      <c r="K55" s="1"/>
      <c r="L55" s="1"/>
      <c r="M55" s="1"/>
      <c r="N55" s="1"/>
      <c r="O55" s="1"/>
      <c r="P55" s="1"/>
      <c r="Q55" s="1"/>
      <c r="R55" s="1"/>
      <c r="S55" s="1"/>
      <c r="T55" s="1"/>
      <c r="U55" s="1"/>
      <c r="V55" s="1"/>
      <c r="W55" s="1"/>
      <c r="X55" s="1"/>
      <c r="Y55" s="1"/>
      <c r="Z55" s="1"/>
      <c r="AA55" s="1"/>
      <c r="AB55" s="1"/>
    </row>
    <row r="56" spans="1:28" x14ac:dyDescent="0.2">
      <c r="B56" s="13" t="s">
        <v>111</v>
      </c>
      <c r="C56" s="14"/>
      <c r="D56" s="14" t="s">
        <v>112</v>
      </c>
      <c r="E56" s="14">
        <v>6</v>
      </c>
      <c r="F56" s="14"/>
      <c r="G56" s="14" t="s">
        <v>326</v>
      </c>
      <c r="H56" s="14"/>
      <c r="I56" s="1"/>
      <c r="J56" s="1"/>
      <c r="K56" s="1"/>
      <c r="L56" s="1"/>
      <c r="M56" s="1"/>
      <c r="N56" s="1"/>
      <c r="O56" s="1"/>
      <c r="P56" s="1"/>
      <c r="Q56" s="1"/>
      <c r="R56" s="1"/>
      <c r="S56" s="1"/>
      <c r="T56" s="1"/>
      <c r="U56" s="1"/>
      <c r="V56" s="1"/>
      <c r="W56" s="1"/>
      <c r="X56" s="1"/>
      <c r="Y56" s="1"/>
      <c r="Z56" s="1"/>
      <c r="AA56" s="1"/>
      <c r="AB56" s="1"/>
    </row>
    <row r="57" spans="1:28" x14ac:dyDescent="0.2">
      <c r="B57" s="13" t="s">
        <v>113</v>
      </c>
      <c r="C57" s="14"/>
      <c r="D57" s="14" t="s">
        <v>114</v>
      </c>
      <c r="E57" s="14">
        <v>7</v>
      </c>
      <c r="F57" s="14"/>
      <c r="G57" s="14" t="s">
        <v>327</v>
      </c>
      <c r="H57" s="14"/>
      <c r="I57" s="1"/>
      <c r="J57" s="1"/>
      <c r="K57" s="1"/>
      <c r="L57" s="1"/>
      <c r="M57" s="1"/>
      <c r="N57" s="1"/>
      <c r="O57" s="1"/>
      <c r="P57" s="1"/>
      <c r="Q57" s="1"/>
      <c r="R57" s="1"/>
      <c r="S57" s="1"/>
      <c r="T57" s="1"/>
      <c r="U57" s="1"/>
      <c r="V57" s="1"/>
      <c r="W57" s="1"/>
      <c r="X57" s="1"/>
      <c r="Y57" s="1"/>
      <c r="Z57" s="1"/>
      <c r="AA57" s="1"/>
      <c r="AB57" s="1"/>
    </row>
    <row r="58" spans="1:28" x14ac:dyDescent="0.2">
      <c r="B58" s="13" t="s">
        <v>115</v>
      </c>
      <c r="C58" s="14"/>
      <c r="D58" s="14" t="s">
        <v>116</v>
      </c>
      <c r="E58" s="14">
        <v>8</v>
      </c>
      <c r="F58" s="14"/>
      <c r="G58" s="14" t="s">
        <v>328</v>
      </c>
      <c r="H58" s="14"/>
      <c r="I58" s="1"/>
      <c r="J58" s="1"/>
      <c r="K58" s="1"/>
      <c r="L58" s="1"/>
      <c r="M58" s="1"/>
      <c r="N58" s="1"/>
      <c r="O58" s="1"/>
      <c r="P58" s="1"/>
      <c r="Q58" s="1"/>
      <c r="R58" s="1"/>
      <c r="S58" s="1"/>
      <c r="T58" s="1"/>
      <c r="U58" s="1"/>
      <c r="V58" s="1"/>
      <c r="W58" s="1"/>
      <c r="X58" s="1"/>
      <c r="Y58" s="1"/>
      <c r="Z58" s="1"/>
      <c r="AA58" s="1"/>
      <c r="AB58" s="1"/>
    </row>
    <row r="59" spans="1:28" x14ac:dyDescent="0.2">
      <c r="B59" s="13" t="s">
        <v>117</v>
      </c>
      <c r="C59" s="14"/>
      <c r="D59" s="14" t="s">
        <v>118</v>
      </c>
      <c r="E59" s="14">
        <v>9</v>
      </c>
      <c r="F59" s="14"/>
      <c r="G59" s="14" t="s">
        <v>329</v>
      </c>
      <c r="H59" s="14"/>
      <c r="I59" s="1"/>
      <c r="J59" s="1"/>
      <c r="K59" s="1"/>
      <c r="L59" s="1"/>
      <c r="M59" s="1"/>
      <c r="N59" s="1"/>
      <c r="O59" s="1"/>
      <c r="P59" s="1"/>
      <c r="Q59" s="1"/>
      <c r="R59" s="1"/>
      <c r="S59" s="1"/>
      <c r="T59" s="1"/>
      <c r="U59" s="1"/>
      <c r="V59" s="1"/>
      <c r="W59" s="1"/>
      <c r="X59" s="1"/>
      <c r="Y59" s="1"/>
      <c r="Z59" s="1"/>
      <c r="AA59" s="1"/>
      <c r="AB59" s="1"/>
    </row>
    <row r="60" spans="1:28" x14ac:dyDescent="0.2">
      <c r="B60" s="13" t="s">
        <v>119</v>
      </c>
      <c r="C60" s="14"/>
      <c r="D60" s="14" t="s">
        <v>120</v>
      </c>
      <c r="E60" s="14">
        <v>10</v>
      </c>
      <c r="F60" s="14"/>
      <c r="G60" s="14" t="s">
        <v>330</v>
      </c>
      <c r="H60" s="14"/>
      <c r="I60" s="1"/>
      <c r="J60" s="1"/>
      <c r="K60" s="1"/>
      <c r="L60" s="1"/>
      <c r="M60" s="1"/>
      <c r="N60" s="1"/>
      <c r="O60" s="1"/>
      <c r="P60" s="1"/>
      <c r="Q60" s="1"/>
      <c r="R60" s="1"/>
      <c r="S60" s="1"/>
      <c r="T60" s="1"/>
      <c r="U60" s="1"/>
      <c r="V60" s="1"/>
      <c r="W60" s="1"/>
      <c r="X60" s="1"/>
      <c r="Y60" s="1"/>
      <c r="Z60" s="1"/>
      <c r="AA60" s="1"/>
      <c r="AB60" s="1"/>
    </row>
    <row r="61" spans="1:28" x14ac:dyDescent="0.2">
      <c r="B61" s="13" t="s">
        <v>121</v>
      </c>
      <c r="C61" s="14"/>
      <c r="D61" s="14" t="s">
        <v>122</v>
      </c>
      <c r="E61" s="14">
        <v>11</v>
      </c>
      <c r="F61" s="14"/>
      <c r="G61" s="14" t="s">
        <v>331</v>
      </c>
      <c r="H61" s="14"/>
      <c r="I61" s="1"/>
      <c r="J61" s="1"/>
      <c r="K61" s="1"/>
      <c r="L61" s="1"/>
      <c r="M61" s="1"/>
      <c r="N61" s="1"/>
      <c r="O61" s="1"/>
      <c r="P61" s="1"/>
      <c r="Q61" s="1"/>
      <c r="R61" s="1"/>
      <c r="S61" s="1"/>
      <c r="T61" s="1"/>
      <c r="U61" s="1"/>
      <c r="V61" s="1"/>
      <c r="W61" s="1"/>
      <c r="X61" s="1"/>
      <c r="Y61" s="1"/>
      <c r="Z61" s="1"/>
      <c r="AA61" s="1"/>
      <c r="AB61" s="1"/>
    </row>
    <row r="62" spans="1:28" x14ac:dyDescent="0.2">
      <c r="B62" s="13" t="s">
        <v>123</v>
      </c>
      <c r="C62" s="14"/>
      <c r="D62" s="14" t="s">
        <v>124</v>
      </c>
      <c r="E62" s="14">
        <v>12</v>
      </c>
      <c r="F62" s="14"/>
      <c r="G62" s="14"/>
      <c r="H62" s="14"/>
      <c r="I62" s="1"/>
      <c r="J62" s="1"/>
      <c r="K62" s="1"/>
      <c r="L62" s="1"/>
      <c r="M62" s="1"/>
      <c r="N62" s="1"/>
      <c r="O62" s="1"/>
      <c r="P62" s="1"/>
      <c r="Q62" s="1"/>
      <c r="R62" s="1"/>
      <c r="S62" s="1"/>
      <c r="T62" s="1"/>
      <c r="U62" s="1"/>
      <c r="V62" s="1"/>
      <c r="W62" s="1"/>
      <c r="X62" s="1"/>
      <c r="Y62" s="1"/>
      <c r="Z62" s="1"/>
      <c r="AA62" s="1"/>
      <c r="AB62" s="1"/>
    </row>
    <row r="63" spans="1:28" x14ac:dyDescent="0.2">
      <c r="B63" s="13" t="s">
        <v>1</v>
      </c>
      <c r="C63" s="14"/>
      <c r="D63" s="14"/>
      <c r="E63" s="14"/>
      <c r="F63" s="14"/>
      <c r="G63" s="14"/>
      <c r="H63" s="14"/>
      <c r="I63" s="1"/>
      <c r="J63" s="1"/>
      <c r="K63" s="1"/>
      <c r="L63" s="1"/>
      <c r="M63" s="1"/>
      <c r="N63" s="1"/>
      <c r="O63" s="1"/>
      <c r="P63" s="1"/>
      <c r="Q63" s="1"/>
      <c r="R63" s="1"/>
      <c r="S63" s="1"/>
      <c r="T63" s="1"/>
      <c r="U63" s="1"/>
      <c r="V63" s="1"/>
      <c r="W63" s="1"/>
      <c r="X63" s="1"/>
      <c r="Y63" s="1"/>
      <c r="Z63" s="1"/>
      <c r="AA63" s="1"/>
      <c r="AB63" s="1"/>
    </row>
    <row r="64" spans="1:28" x14ac:dyDescent="0.2">
      <c r="B64" s="13" t="s">
        <v>2</v>
      </c>
      <c r="C64" s="14"/>
      <c r="D64" s="14"/>
      <c r="E64" s="14"/>
      <c r="F64" s="14"/>
      <c r="G64" s="14"/>
      <c r="H64" s="14"/>
      <c r="I64" s="1"/>
      <c r="J64" s="1"/>
      <c r="K64" s="1"/>
      <c r="L64" s="1"/>
      <c r="M64" s="1"/>
      <c r="N64" s="1"/>
      <c r="O64" s="1"/>
      <c r="P64" s="1"/>
      <c r="Q64" s="1"/>
      <c r="R64" s="1"/>
      <c r="S64" s="1"/>
      <c r="T64" s="1"/>
      <c r="U64" s="1"/>
      <c r="V64" s="1"/>
      <c r="W64" s="1"/>
      <c r="X64" s="1"/>
      <c r="Y64" s="1"/>
      <c r="Z64" s="1"/>
      <c r="AA64" s="1"/>
      <c r="AB64" s="1"/>
    </row>
    <row r="65" spans="2:28" x14ac:dyDescent="0.2">
      <c r="B65" s="13" t="s">
        <v>3</v>
      </c>
      <c r="C65" s="14"/>
      <c r="D65" s="14"/>
      <c r="E65" s="14"/>
      <c r="F65" s="14"/>
      <c r="G65" s="14"/>
      <c r="H65" s="14"/>
      <c r="I65" s="1"/>
      <c r="J65" s="1"/>
      <c r="K65" s="1"/>
      <c r="L65" s="1"/>
      <c r="M65" s="1"/>
      <c r="N65" s="1"/>
      <c r="O65" s="1"/>
      <c r="P65" s="1"/>
      <c r="Q65" s="1"/>
      <c r="R65" s="1"/>
      <c r="S65" s="1"/>
      <c r="T65" s="1"/>
      <c r="U65" s="1"/>
      <c r="V65" s="1"/>
      <c r="W65" s="1"/>
      <c r="X65" s="1"/>
      <c r="Y65" s="1"/>
      <c r="Z65" s="1"/>
      <c r="AA65" s="1"/>
      <c r="AB65" s="1"/>
    </row>
    <row r="66" spans="2:28" x14ac:dyDescent="0.2">
      <c r="B66" s="13" t="s">
        <v>4</v>
      </c>
      <c r="C66" s="14"/>
      <c r="D66" s="14"/>
      <c r="E66" s="14"/>
      <c r="F66" s="14"/>
      <c r="G66" s="14"/>
      <c r="H66" s="14"/>
      <c r="I66" s="1"/>
      <c r="J66" s="1"/>
      <c r="K66" s="1"/>
      <c r="L66" s="1"/>
      <c r="M66" s="1"/>
      <c r="N66" s="1"/>
      <c r="O66" s="1"/>
      <c r="P66" s="1"/>
      <c r="Q66" s="1"/>
      <c r="R66" s="1"/>
      <c r="S66" s="1"/>
      <c r="T66" s="1"/>
      <c r="U66" s="1"/>
      <c r="V66" s="1"/>
      <c r="W66" s="1"/>
      <c r="X66" s="1"/>
      <c r="Y66" s="1"/>
      <c r="Z66" s="1"/>
      <c r="AA66" s="1"/>
      <c r="AB66" s="1"/>
    </row>
    <row r="67" spans="2:28" x14ac:dyDescent="0.2">
      <c r="B67" s="13" t="s">
        <v>5</v>
      </c>
      <c r="C67" s="14"/>
      <c r="D67" s="14"/>
      <c r="E67" s="14"/>
      <c r="F67" s="14"/>
      <c r="G67" s="14"/>
      <c r="H67" s="14"/>
      <c r="I67" s="1"/>
      <c r="J67" s="1"/>
      <c r="K67" s="1"/>
      <c r="L67" s="1"/>
      <c r="M67" s="1"/>
      <c r="N67" s="1"/>
      <c r="O67" s="1"/>
      <c r="P67" s="1"/>
      <c r="Q67" s="1"/>
      <c r="R67" s="1"/>
      <c r="S67" s="1"/>
      <c r="T67" s="1"/>
      <c r="U67" s="1"/>
      <c r="V67" s="1"/>
      <c r="W67" s="1"/>
      <c r="X67" s="1"/>
      <c r="Y67" s="1"/>
      <c r="Z67" s="1"/>
      <c r="AA67" s="1"/>
      <c r="AB67" s="1"/>
    </row>
    <row r="68" spans="2:28" x14ac:dyDescent="0.2">
      <c r="B68" s="13" t="s">
        <v>6</v>
      </c>
      <c r="C68" s="14"/>
      <c r="D68" s="14"/>
      <c r="E68" s="14"/>
      <c r="F68" s="14"/>
      <c r="G68" s="14"/>
      <c r="H68" s="14"/>
      <c r="I68" s="1"/>
      <c r="J68" s="1"/>
      <c r="K68" s="1"/>
      <c r="L68" s="1"/>
      <c r="M68" s="1"/>
      <c r="N68" s="1"/>
      <c r="O68" s="1"/>
      <c r="P68" s="1"/>
      <c r="Q68" s="1"/>
      <c r="R68" s="1"/>
      <c r="S68" s="1"/>
      <c r="T68" s="1"/>
      <c r="U68" s="1"/>
      <c r="V68" s="1"/>
      <c r="W68" s="1"/>
      <c r="X68" s="1"/>
      <c r="Y68" s="1"/>
      <c r="Z68" s="1"/>
      <c r="AA68" s="1"/>
      <c r="AB68" s="1"/>
    </row>
    <row r="69" spans="2:28" x14ac:dyDescent="0.2">
      <c r="B69" s="13" t="s">
        <v>7</v>
      </c>
      <c r="C69" s="14"/>
      <c r="D69" s="14"/>
      <c r="E69" s="14"/>
      <c r="F69" s="14"/>
      <c r="G69" s="14"/>
      <c r="H69" s="14"/>
      <c r="I69" s="1"/>
      <c r="J69" s="1"/>
      <c r="K69" s="1"/>
      <c r="L69" s="1"/>
      <c r="M69" s="1"/>
      <c r="N69" s="1"/>
      <c r="O69" s="1"/>
      <c r="P69" s="1"/>
      <c r="Q69" s="1"/>
      <c r="R69" s="1"/>
      <c r="S69" s="1"/>
      <c r="T69" s="1"/>
      <c r="U69" s="1"/>
      <c r="V69" s="1"/>
      <c r="W69" s="1"/>
      <c r="X69" s="1"/>
      <c r="Y69" s="1"/>
      <c r="Z69" s="1"/>
      <c r="AA69" s="1"/>
      <c r="AB69" s="1"/>
    </row>
    <row r="70" spans="2:28" x14ac:dyDescent="0.2">
      <c r="B70" s="13" t="s">
        <v>8</v>
      </c>
      <c r="C70" s="14"/>
      <c r="D70" s="14"/>
      <c r="E70" s="14"/>
      <c r="F70" s="14"/>
      <c r="G70" s="14"/>
      <c r="H70" s="14"/>
      <c r="I70" s="1"/>
      <c r="J70" s="1"/>
      <c r="K70" s="1"/>
      <c r="L70" s="1"/>
      <c r="M70" s="1"/>
      <c r="N70" s="1"/>
      <c r="O70" s="1"/>
      <c r="P70" s="1"/>
      <c r="Q70" s="1"/>
      <c r="R70" s="1"/>
      <c r="S70" s="1"/>
      <c r="T70" s="1"/>
      <c r="U70" s="1"/>
      <c r="V70" s="1"/>
      <c r="W70" s="1"/>
      <c r="X70" s="1"/>
      <c r="Y70" s="1"/>
      <c r="Z70" s="1"/>
      <c r="AA70" s="1"/>
      <c r="AB70" s="1"/>
    </row>
    <row r="71" spans="2:28" x14ac:dyDescent="0.2">
      <c r="B71" s="13" t="s">
        <v>9</v>
      </c>
      <c r="C71" s="14"/>
      <c r="D71" s="14"/>
      <c r="E71" s="14"/>
      <c r="F71" s="14"/>
      <c r="G71" s="14"/>
      <c r="H71" s="14"/>
      <c r="I71" s="1"/>
      <c r="J71" s="1"/>
      <c r="K71" s="1"/>
      <c r="L71" s="1"/>
      <c r="M71" s="1"/>
      <c r="N71" s="1"/>
      <c r="O71" s="1"/>
      <c r="P71" s="1"/>
      <c r="Q71" s="1"/>
      <c r="R71" s="1"/>
      <c r="S71" s="1"/>
      <c r="T71" s="1"/>
      <c r="U71" s="1"/>
      <c r="V71" s="1"/>
      <c r="W71" s="1"/>
      <c r="X71" s="1"/>
      <c r="Y71" s="1"/>
      <c r="Z71" s="1"/>
      <c r="AA71" s="1"/>
      <c r="AB71" s="1"/>
    </row>
    <row r="72" spans="2:28" x14ac:dyDescent="0.2">
      <c r="B72" s="13" t="s">
        <v>10</v>
      </c>
      <c r="C72" s="14"/>
      <c r="D72" s="14"/>
      <c r="E72" s="14"/>
      <c r="F72" s="14"/>
      <c r="G72" s="14"/>
      <c r="H72" s="14"/>
      <c r="I72" s="1"/>
      <c r="J72" s="1"/>
      <c r="K72" s="1"/>
      <c r="L72" s="1"/>
      <c r="M72" s="1"/>
      <c r="N72" s="1"/>
      <c r="O72" s="1"/>
      <c r="P72" s="1"/>
      <c r="Q72" s="1"/>
      <c r="R72" s="1"/>
      <c r="S72" s="1"/>
      <c r="T72" s="1"/>
      <c r="U72" s="1"/>
      <c r="V72" s="1"/>
      <c r="W72" s="1"/>
      <c r="X72" s="1"/>
      <c r="Y72" s="1"/>
      <c r="Z72" s="1"/>
      <c r="AA72" s="1"/>
      <c r="AB72" s="1"/>
    </row>
    <row r="73" spans="2:28" x14ac:dyDescent="0.2">
      <c r="B73" s="13" t="s">
        <v>11</v>
      </c>
      <c r="C73" s="14"/>
      <c r="D73" s="14"/>
      <c r="E73" s="14"/>
      <c r="F73" s="14"/>
      <c r="G73" s="14"/>
      <c r="H73" s="14"/>
      <c r="I73" s="1"/>
      <c r="J73" s="1"/>
      <c r="K73" s="1"/>
      <c r="L73" s="1"/>
      <c r="M73" s="1"/>
      <c r="N73" s="1"/>
      <c r="O73" s="1"/>
      <c r="P73" s="1"/>
      <c r="Q73" s="1"/>
      <c r="R73" s="1"/>
      <c r="S73" s="1"/>
      <c r="T73" s="1"/>
      <c r="U73" s="1"/>
      <c r="V73" s="1"/>
      <c r="W73" s="1"/>
      <c r="X73" s="1"/>
      <c r="Y73" s="1"/>
      <c r="Z73" s="1"/>
      <c r="AA73" s="1"/>
      <c r="AB73" s="1"/>
    </row>
    <row r="74" spans="2:28" x14ac:dyDescent="0.2">
      <c r="B74" s="13" t="s">
        <v>12</v>
      </c>
      <c r="C74" s="14"/>
      <c r="D74" s="14"/>
      <c r="E74" s="14"/>
      <c r="F74" s="14"/>
      <c r="G74" s="14"/>
      <c r="H74" s="14"/>
      <c r="I74" s="1"/>
      <c r="J74" s="1"/>
      <c r="K74" s="1"/>
      <c r="L74" s="1"/>
      <c r="M74" s="1"/>
      <c r="N74" s="1"/>
      <c r="O74" s="1"/>
      <c r="P74" s="1"/>
      <c r="Q74" s="1"/>
      <c r="R74" s="1"/>
      <c r="S74" s="1"/>
      <c r="T74" s="1"/>
      <c r="U74" s="1"/>
      <c r="V74" s="1"/>
      <c r="W74" s="1"/>
      <c r="X74" s="1"/>
      <c r="Y74" s="1"/>
      <c r="Z74" s="1"/>
      <c r="AA74" s="1"/>
      <c r="AB74" s="1"/>
    </row>
    <row r="75" spans="2:28" x14ac:dyDescent="0.2">
      <c r="B75" s="13" t="s">
        <v>125</v>
      </c>
      <c r="C75" s="14"/>
      <c r="D75" s="14"/>
      <c r="E75" s="14"/>
      <c r="F75" s="14"/>
      <c r="G75" s="14"/>
      <c r="H75" s="14"/>
      <c r="I75" s="1"/>
      <c r="J75" s="1"/>
      <c r="K75" s="1"/>
      <c r="L75" s="1"/>
      <c r="M75" s="1"/>
      <c r="N75" s="1"/>
      <c r="O75" s="1"/>
      <c r="P75" s="1"/>
      <c r="Q75" s="1"/>
      <c r="R75" s="1"/>
      <c r="S75" s="1"/>
      <c r="T75" s="1"/>
      <c r="U75" s="1"/>
      <c r="V75" s="1"/>
      <c r="W75" s="1"/>
      <c r="X75" s="1"/>
      <c r="Y75" s="1"/>
      <c r="Z75" s="1"/>
      <c r="AA75" s="1"/>
      <c r="AB75" s="1"/>
    </row>
    <row r="76" spans="2:28" x14ac:dyDescent="0.2">
      <c r="B76" s="13" t="s">
        <v>126</v>
      </c>
      <c r="C76" s="14"/>
      <c r="D76" s="14"/>
      <c r="E76" s="14"/>
      <c r="F76" s="14"/>
      <c r="G76" s="14"/>
      <c r="H76" s="14"/>
      <c r="I76" s="1"/>
      <c r="J76" s="1"/>
      <c r="K76" s="1"/>
      <c r="L76" s="1"/>
      <c r="M76" s="1"/>
      <c r="N76" s="1"/>
      <c r="O76" s="1"/>
      <c r="P76" s="1"/>
      <c r="Q76" s="1"/>
      <c r="R76" s="1"/>
      <c r="S76" s="1"/>
      <c r="T76" s="1"/>
      <c r="U76" s="1"/>
      <c r="V76" s="1"/>
      <c r="W76" s="1"/>
      <c r="X76" s="1"/>
      <c r="Y76" s="1"/>
      <c r="Z76" s="1"/>
      <c r="AA76" s="1"/>
      <c r="AB76" s="1"/>
    </row>
    <row r="77" spans="2:28" x14ac:dyDescent="0.2">
      <c r="B77" s="13" t="s">
        <v>127</v>
      </c>
      <c r="C77" s="14"/>
      <c r="D77" s="14"/>
      <c r="E77" s="14"/>
      <c r="F77" s="14"/>
      <c r="G77" s="14"/>
      <c r="H77" s="14"/>
      <c r="I77" s="1"/>
      <c r="J77" s="1"/>
      <c r="K77" s="1"/>
      <c r="L77" s="1"/>
      <c r="M77" s="1"/>
      <c r="N77" s="1"/>
      <c r="O77" s="1"/>
      <c r="P77" s="1"/>
      <c r="Q77" s="1"/>
      <c r="R77" s="1"/>
      <c r="S77" s="1"/>
      <c r="T77" s="1"/>
      <c r="U77" s="1"/>
      <c r="V77" s="1"/>
      <c r="W77" s="1"/>
      <c r="X77" s="1"/>
      <c r="Y77" s="1"/>
      <c r="Z77" s="1"/>
      <c r="AA77" s="1"/>
      <c r="AB77" s="1"/>
    </row>
    <row r="78" spans="2:28" x14ac:dyDescent="0.2">
      <c r="B78" s="13" t="s">
        <v>128</v>
      </c>
      <c r="C78" s="14"/>
      <c r="D78" s="14"/>
      <c r="E78" s="14"/>
      <c r="F78" s="14"/>
      <c r="G78" s="14"/>
      <c r="H78" s="14"/>
      <c r="I78" s="1"/>
      <c r="J78" s="1"/>
      <c r="K78" s="1"/>
      <c r="L78" s="1"/>
      <c r="M78" s="1"/>
      <c r="N78" s="1"/>
      <c r="O78" s="1"/>
      <c r="P78" s="1"/>
      <c r="Q78" s="1"/>
      <c r="R78" s="1"/>
      <c r="S78" s="1"/>
      <c r="T78" s="1"/>
      <c r="U78" s="1"/>
      <c r="V78" s="1"/>
      <c r="W78" s="1"/>
      <c r="X78" s="1"/>
      <c r="Y78" s="1"/>
      <c r="Z78" s="1"/>
      <c r="AA78" s="1"/>
      <c r="AB78" s="1"/>
    </row>
    <row r="79" spans="2:28" x14ac:dyDescent="0.2">
      <c r="B79" s="13" t="s">
        <v>129</v>
      </c>
      <c r="C79" s="14"/>
      <c r="D79" s="14"/>
      <c r="E79" s="14"/>
      <c r="F79" s="14"/>
      <c r="G79" s="14"/>
      <c r="H79" s="14"/>
      <c r="I79" s="1"/>
      <c r="J79" s="1"/>
      <c r="K79" s="1"/>
      <c r="L79" s="1"/>
      <c r="M79" s="1"/>
      <c r="N79" s="1"/>
      <c r="O79" s="1"/>
      <c r="P79" s="1"/>
      <c r="Q79" s="1"/>
      <c r="R79" s="1"/>
      <c r="S79" s="1"/>
      <c r="T79" s="1"/>
      <c r="U79" s="1"/>
      <c r="V79" s="1"/>
      <c r="W79" s="1"/>
      <c r="X79" s="1"/>
      <c r="Y79" s="1"/>
      <c r="Z79" s="1"/>
      <c r="AA79" s="1"/>
      <c r="AB79" s="1"/>
    </row>
    <row r="80" spans="2:28" x14ac:dyDescent="0.2">
      <c r="B80" s="13" t="s">
        <v>130</v>
      </c>
      <c r="C80" s="14"/>
      <c r="D80" s="14"/>
      <c r="E80" s="14"/>
      <c r="F80" s="14"/>
      <c r="G80" s="14"/>
      <c r="H80" s="14"/>
      <c r="I80" s="1"/>
      <c r="J80" s="1"/>
      <c r="K80" s="1"/>
      <c r="L80" s="1"/>
      <c r="M80" s="1"/>
      <c r="N80" s="1"/>
      <c r="O80" s="1"/>
      <c r="P80" s="1"/>
      <c r="Q80" s="1"/>
      <c r="R80" s="1"/>
      <c r="S80" s="1"/>
      <c r="T80" s="1"/>
      <c r="U80" s="1"/>
      <c r="V80" s="1"/>
      <c r="W80" s="1"/>
      <c r="X80" s="1"/>
      <c r="Y80" s="1"/>
      <c r="Z80" s="1"/>
      <c r="AA80" s="1"/>
      <c r="AB80" s="1"/>
    </row>
    <row r="81" spans="2:28" x14ac:dyDescent="0.2">
      <c r="B81" s="13" t="s">
        <v>131</v>
      </c>
      <c r="C81" s="14"/>
      <c r="D81" s="14"/>
      <c r="E81" s="14"/>
      <c r="F81" s="14"/>
      <c r="G81" s="14"/>
      <c r="H81" s="14"/>
      <c r="I81" s="1"/>
      <c r="J81" s="1"/>
      <c r="K81" s="1"/>
      <c r="L81" s="1"/>
      <c r="M81" s="1"/>
      <c r="N81" s="1"/>
      <c r="O81" s="1"/>
      <c r="P81" s="1"/>
      <c r="Q81" s="1"/>
      <c r="R81" s="1"/>
      <c r="S81" s="1"/>
      <c r="T81" s="1"/>
      <c r="U81" s="1"/>
      <c r="V81" s="1"/>
      <c r="W81" s="1"/>
      <c r="X81" s="1"/>
      <c r="Y81" s="1"/>
      <c r="Z81" s="1"/>
      <c r="AA81" s="1"/>
      <c r="AB81" s="1"/>
    </row>
    <row r="82" spans="2:28" x14ac:dyDescent="0.2">
      <c r="B82" s="13" t="s">
        <v>132</v>
      </c>
      <c r="C82" s="14"/>
      <c r="D82" s="14"/>
      <c r="E82" s="14"/>
      <c r="F82" s="14"/>
      <c r="G82" s="14"/>
      <c r="H82" s="14"/>
      <c r="I82" s="1"/>
      <c r="J82" s="1"/>
      <c r="K82" s="1"/>
      <c r="L82" s="1"/>
      <c r="M82" s="1"/>
      <c r="N82" s="1"/>
      <c r="O82" s="1"/>
      <c r="P82" s="1"/>
      <c r="Q82" s="1"/>
      <c r="R82" s="1"/>
      <c r="S82" s="1"/>
      <c r="T82" s="1"/>
      <c r="U82" s="1"/>
      <c r="V82" s="1"/>
      <c r="W82" s="1"/>
      <c r="X82" s="1"/>
      <c r="Y82" s="1"/>
      <c r="Z82" s="1"/>
      <c r="AA82" s="1"/>
      <c r="AB82" s="1"/>
    </row>
    <row r="83" spans="2:28" x14ac:dyDescent="0.2">
      <c r="B83" s="13" t="s">
        <v>133</v>
      </c>
      <c r="C83" s="14"/>
      <c r="D83" s="14"/>
      <c r="E83" s="14"/>
      <c r="F83" s="14"/>
      <c r="G83" s="14"/>
      <c r="H83" s="14"/>
      <c r="I83" s="1"/>
      <c r="J83" s="1"/>
      <c r="K83" s="1"/>
      <c r="L83" s="1"/>
      <c r="M83" s="1"/>
      <c r="N83" s="1"/>
      <c r="O83" s="1"/>
      <c r="P83" s="1"/>
      <c r="Q83" s="1"/>
      <c r="R83" s="1"/>
      <c r="S83" s="1"/>
      <c r="T83" s="1"/>
      <c r="U83" s="1"/>
      <c r="V83" s="1"/>
      <c r="W83" s="1"/>
      <c r="X83" s="1"/>
      <c r="Y83" s="1"/>
      <c r="Z83" s="1"/>
      <c r="AA83" s="1"/>
      <c r="AB83" s="1"/>
    </row>
    <row r="84" spans="2:28" x14ac:dyDescent="0.2">
      <c r="B84" s="13" t="s">
        <v>134</v>
      </c>
      <c r="C84" s="14"/>
      <c r="D84" s="14"/>
      <c r="E84" s="14"/>
      <c r="F84" s="14"/>
      <c r="G84" s="14"/>
      <c r="H84" s="14"/>
      <c r="I84" s="1"/>
      <c r="J84" s="1"/>
      <c r="K84" s="1"/>
      <c r="L84" s="1"/>
      <c r="M84" s="1"/>
      <c r="N84" s="1"/>
      <c r="O84" s="1"/>
      <c r="P84" s="1"/>
      <c r="Q84" s="1"/>
      <c r="R84" s="1"/>
      <c r="S84" s="1"/>
      <c r="T84" s="1"/>
      <c r="U84" s="1"/>
      <c r="V84" s="1"/>
      <c r="W84" s="1"/>
      <c r="X84" s="1"/>
      <c r="Y84" s="1"/>
      <c r="Z84" s="1"/>
      <c r="AA84" s="1"/>
      <c r="AB84" s="1"/>
    </row>
    <row r="85" spans="2:28" x14ac:dyDescent="0.2">
      <c r="B85" s="13" t="s">
        <v>135</v>
      </c>
      <c r="C85" s="14"/>
      <c r="D85" s="14"/>
      <c r="E85" s="14"/>
      <c r="F85" s="14"/>
      <c r="G85" s="14"/>
      <c r="H85" s="14"/>
      <c r="I85" s="1"/>
      <c r="J85" s="1"/>
      <c r="K85" s="1"/>
      <c r="L85" s="1"/>
      <c r="M85" s="1"/>
      <c r="N85" s="1"/>
      <c r="O85" s="1"/>
      <c r="P85" s="1"/>
      <c r="Q85" s="1"/>
      <c r="R85" s="1"/>
      <c r="S85" s="1"/>
      <c r="T85" s="1"/>
      <c r="U85" s="1"/>
      <c r="V85" s="1"/>
      <c r="W85" s="1"/>
      <c r="X85" s="1"/>
      <c r="Y85" s="1"/>
      <c r="Z85" s="1"/>
      <c r="AA85" s="1"/>
      <c r="AB85" s="1"/>
    </row>
    <row r="86" spans="2:28" x14ac:dyDescent="0.2">
      <c r="B86" s="13" t="s">
        <v>136</v>
      </c>
      <c r="C86" s="14"/>
      <c r="D86" s="14"/>
      <c r="E86" s="14"/>
      <c r="F86" s="14"/>
      <c r="G86" s="14"/>
      <c r="H86" s="14"/>
      <c r="I86" s="1"/>
      <c r="J86" s="1"/>
      <c r="K86" s="1"/>
      <c r="L86" s="1"/>
      <c r="M86" s="1"/>
      <c r="N86" s="1"/>
      <c r="O86" s="1"/>
      <c r="P86" s="1"/>
      <c r="Q86" s="1"/>
      <c r="R86" s="1"/>
      <c r="S86" s="1"/>
      <c r="T86" s="1"/>
      <c r="U86" s="1"/>
      <c r="V86" s="1"/>
      <c r="W86" s="1"/>
      <c r="X86" s="1"/>
      <c r="Y86" s="1"/>
      <c r="Z86" s="1"/>
      <c r="AA86" s="1"/>
      <c r="AB86" s="1"/>
    </row>
    <row r="87" spans="2:28" x14ac:dyDescent="0.2">
      <c r="B87" s="13" t="s">
        <v>249</v>
      </c>
      <c r="C87" s="14"/>
      <c r="D87" s="14"/>
      <c r="E87" s="14"/>
      <c r="F87" s="14"/>
      <c r="G87" s="14"/>
      <c r="H87" s="14"/>
      <c r="I87" s="1"/>
      <c r="J87" s="1"/>
      <c r="K87" s="1"/>
      <c r="L87" s="1"/>
      <c r="M87" s="1"/>
      <c r="N87" s="1"/>
      <c r="O87" s="1"/>
      <c r="P87" s="1"/>
      <c r="Q87" s="1"/>
      <c r="R87" s="1"/>
      <c r="S87" s="1"/>
      <c r="T87" s="1"/>
      <c r="U87" s="1"/>
      <c r="V87" s="1"/>
      <c r="W87" s="1"/>
      <c r="X87" s="1"/>
      <c r="Y87" s="1"/>
      <c r="Z87" s="1"/>
      <c r="AA87" s="1"/>
      <c r="AB87" s="1"/>
    </row>
    <row r="88" spans="2:28" x14ac:dyDescent="0.2">
      <c r="B88" s="13" t="s">
        <v>250</v>
      </c>
      <c r="C88" s="14"/>
      <c r="D88" s="14"/>
      <c r="E88" s="14"/>
      <c r="F88" s="14"/>
      <c r="G88" s="14"/>
      <c r="H88" s="14"/>
      <c r="I88" s="1"/>
      <c r="J88" s="1"/>
      <c r="K88" s="1"/>
      <c r="L88" s="1"/>
      <c r="M88" s="1"/>
      <c r="N88" s="1"/>
      <c r="O88" s="1"/>
      <c r="P88" s="1"/>
      <c r="Q88" s="1"/>
      <c r="R88" s="1"/>
      <c r="S88" s="1"/>
      <c r="T88" s="1"/>
      <c r="U88" s="1"/>
      <c r="V88" s="1"/>
      <c r="W88" s="1"/>
      <c r="X88" s="1"/>
      <c r="Y88" s="1"/>
      <c r="Z88" s="1"/>
      <c r="AA88" s="1"/>
      <c r="AB88" s="1"/>
    </row>
    <row r="89" spans="2:28" x14ac:dyDescent="0.2">
      <c r="B89" s="13" t="s">
        <v>239</v>
      </c>
      <c r="C89" s="14"/>
      <c r="D89" s="14"/>
      <c r="E89" s="14"/>
      <c r="F89" s="14"/>
      <c r="G89" s="14"/>
      <c r="H89" s="14"/>
      <c r="I89" s="1"/>
      <c r="J89" s="1"/>
      <c r="K89" s="1"/>
      <c r="L89" s="1"/>
      <c r="M89" s="1"/>
      <c r="N89" s="1"/>
      <c r="O89" s="1"/>
      <c r="P89" s="1"/>
      <c r="Q89" s="1"/>
      <c r="R89" s="1"/>
      <c r="S89" s="1"/>
      <c r="T89" s="1"/>
      <c r="U89" s="1"/>
      <c r="V89" s="1"/>
      <c r="W89" s="1"/>
      <c r="X89" s="1"/>
      <c r="Y89" s="1"/>
      <c r="Z89" s="1"/>
      <c r="AA89" s="1"/>
      <c r="AB89" s="1"/>
    </row>
    <row r="90" spans="2:28" x14ac:dyDescent="0.2">
      <c r="B90" s="13" t="s">
        <v>240</v>
      </c>
      <c r="C90" s="14"/>
      <c r="D90" s="14"/>
      <c r="E90" s="14"/>
      <c r="F90" s="14"/>
      <c r="G90" s="14"/>
      <c r="H90" s="14"/>
      <c r="I90" s="1"/>
      <c r="J90" s="1"/>
      <c r="K90" s="1"/>
      <c r="L90" s="1"/>
      <c r="M90" s="1"/>
      <c r="N90" s="1"/>
      <c r="O90" s="1"/>
      <c r="P90" s="1"/>
      <c r="Q90" s="1"/>
      <c r="R90" s="1"/>
      <c r="S90" s="1"/>
      <c r="T90" s="1"/>
      <c r="U90" s="1"/>
      <c r="V90" s="1"/>
      <c r="W90" s="1"/>
      <c r="X90" s="1"/>
      <c r="Y90" s="1"/>
      <c r="Z90" s="1"/>
      <c r="AA90" s="1"/>
      <c r="AB90" s="1"/>
    </row>
    <row r="91" spans="2:28" x14ac:dyDescent="0.2">
      <c r="B91" s="13" t="s">
        <v>241</v>
      </c>
      <c r="C91" s="14"/>
      <c r="D91" s="14"/>
      <c r="E91" s="14"/>
      <c r="F91" s="14"/>
      <c r="G91" s="14"/>
      <c r="H91" s="14"/>
      <c r="I91" s="1"/>
      <c r="J91" s="1"/>
      <c r="K91" s="1"/>
      <c r="L91" s="1"/>
      <c r="M91" s="1"/>
      <c r="N91" s="1"/>
      <c r="O91" s="1"/>
      <c r="P91" s="1"/>
      <c r="Q91" s="1"/>
      <c r="R91" s="1"/>
      <c r="S91" s="1"/>
      <c r="T91" s="1"/>
      <c r="U91" s="1"/>
      <c r="V91" s="1"/>
      <c r="W91" s="1"/>
      <c r="X91" s="1"/>
      <c r="Y91" s="1"/>
      <c r="Z91" s="1"/>
      <c r="AA91" s="1"/>
      <c r="AB91" s="1"/>
    </row>
    <row r="92" spans="2:28" x14ac:dyDescent="0.2">
      <c r="B92" s="13" t="s">
        <v>242</v>
      </c>
      <c r="C92" s="14"/>
      <c r="D92" s="14"/>
      <c r="E92" s="14"/>
      <c r="F92" s="14"/>
      <c r="G92" s="14"/>
      <c r="H92" s="14"/>
      <c r="I92" s="1"/>
      <c r="J92" s="1"/>
      <c r="K92" s="1"/>
      <c r="L92" s="1"/>
      <c r="M92" s="1"/>
      <c r="N92" s="1"/>
      <c r="O92" s="1"/>
      <c r="P92" s="1"/>
      <c r="Q92" s="1"/>
      <c r="R92" s="1"/>
      <c r="S92" s="1"/>
      <c r="T92" s="1"/>
      <c r="U92" s="1"/>
      <c r="V92" s="1"/>
      <c r="W92" s="1"/>
      <c r="X92" s="1"/>
      <c r="Y92" s="1"/>
      <c r="Z92" s="1"/>
      <c r="AA92" s="1"/>
      <c r="AB92" s="1"/>
    </row>
    <row r="93" spans="2:28" x14ac:dyDescent="0.2">
      <c r="B93" s="13" t="s">
        <v>243</v>
      </c>
      <c r="C93" s="14"/>
      <c r="D93" s="14"/>
      <c r="E93" s="14"/>
      <c r="F93" s="14"/>
      <c r="G93" s="14"/>
      <c r="H93" s="14"/>
      <c r="I93" s="1"/>
      <c r="J93" s="1"/>
      <c r="K93" s="1"/>
      <c r="L93" s="1"/>
      <c r="M93" s="1"/>
      <c r="N93" s="1"/>
      <c r="O93" s="1"/>
      <c r="P93" s="1"/>
      <c r="Q93" s="1"/>
      <c r="R93" s="1"/>
      <c r="S93" s="1"/>
      <c r="T93" s="1"/>
      <c r="U93" s="1"/>
      <c r="V93" s="1"/>
      <c r="W93" s="1"/>
      <c r="X93" s="1"/>
      <c r="Y93" s="1"/>
      <c r="Z93" s="1"/>
      <c r="AA93" s="1"/>
      <c r="AB93" s="1"/>
    </row>
    <row r="94" spans="2:28" x14ac:dyDescent="0.2">
      <c r="B94" s="13" t="s">
        <v>244</v>
      </c>
      <c r="C94" s="14"/>
      <c r="D94" s="14"/>
      <c r="E94" s="14"/>
      <c r="F94" s="14"/>
      <c r="G94" s="14"/>
      <c r="H94" s="14"/>
      <c r="I94" s="1"/>
      <c r="J94" s="1"/>
      <c r="K94" s="1"/>
      <c r="L94" s="1"/>
      <c r="M94" s="1"/>
      <c r="N94" s="1"/>
      <c r="O94" s="1"/>
      <c r="P94" s="1"/>
      <c r="Q94" s="1"/>
      <c r="R94" s="1"/>
      <c r="S94" s="1"/>
      <c r="T94" s="1"/>
      <c r="U94" s="1"/>
      <c r="V94" s="1"/>
      <c r="W94" s="1"/>
      <c r="X94" s="1"/>
      <c r="Y94" s="1"/>
      <c r="Z94" s="1"/>
      <c r="AA94" s="1"/>
      <c r="AB94" s="1"/>
    </row>
    <row r="95" spans="2:28" x14ac:dyDescent="0.2">
      <c r="B95" s="13" t="s">
        <v>245</v>
      </c>
      <c r="C95" s="14"/>
      <c r="D95" s="14"/>
      <c r="E95" s="14"/>
      <c r="F95" s="14"/>
      <c r="G95" s="14"/>
      <c r="H95" s="14"/>
      <c r="I95" s="1"/>
      <c r="J95" s="1"/>
      <c r="K95" s="1"/>
      <c r="L95" s="1"/>
      <c r="M95" s="1"/>
      <c r="N95" s="1"/>
      <c r="O95" s="1"/>
      <c r="P95" s="1"/>
      <c r="Q95" s="1"/>
      <c r="R95" s="1"/>
      <c r="S95" s="1"/>
      <c r="T95" s="1"/>
      <c r="U95" s="1"/>
      <c r="V95" s="1"/>
      <c r="W95" s="1"/>
      <c r="X95" s="1"/>
      <c r="Y95" s="1"/>
      <c r="Z95" s="1"/>
      <c r="AA95" s="1"/>
      <c r="AB95" s="1"/>
    </row>
    <row r="96" spans="2:28" x14ac:dyDescent="0.2">
      <c r="B96" s="13" t="s">
        <v>246</v>
      </c>
      <c r="C96" s="14"/>
      <c r="D96" s="14"/>
      <c r="E96" s="14"/>
      <c r="F96" s="14"/>
      <c r="G96" s="14"/>
      <c r="H96" s="14"/>
      <c r="I96" s="1"/>
      <c r="J96" s="1"/>
      <c r="K96" s="1"/>
      <c r="L96" s="1"/>
      <c r="M96" s="1"/>
      <c r="N96" s="1"/>
      <c r="O96" s="1"/>
      <c r="P96" s="1"/>
      <c r="Q96" s="1"/>
      <c r="R96" s="1"/>
      <c r="S96" s="1"/>
      <c r="T96" s="1"/>
      <c r="U96" s="1"/>
      <c r="V96" s="1"/>
      <c r="W96" s="1"/>
      <c r="X96" s="1"/>
      <c r="Y96" s="1"/>
      <c r="Z96" s="1"/>
      <c r="AA96" s="1"/>
      <c r="AB96" s="1"/>
    </row>
    <row r="97" spans="2:28" x14ac:dyDescent="0.2">
      <c r="B97" s="13" t="s">
        <v>247</v>
      </c>
      <c r="C97" s="14"/>
      <c r="D97" s="14"/>
      <c r="E97" s="14"/>
      <c r="F97" s="14"/>
      <c r="G97" s="14"/>
      <c r="H97" s="14"/>
      <c r="I97" s="1"/>
      <c r="J97" s="1"/>
      <c r="K97" s="1"/>
      <c r="L97" s="1"/>
      <c r="M97" s="1"/>
      <c r="N97" s="1"/>
      <c r="O97" s="1"/>
      <c r="P97" s="1"/>
      <c r="Q97" s="1"/>
      <c r="R97" s="1"/>
      <c r="S97" s="1"/>
      <c r="T97" s="1"/>
      <c r="U97" s="1"/>
      <c r="V97" s="1"/>
      <c r="W97" s="1"/>
      <c r="X97" s="1"/>
      <c r="Y97" s="1"/>
      <c r="Z97" s="1"/>
      <c r="AA97" s="1"/>
      <c r="AB97" s="1"/>
    </row>
    <row r="98" spans="2:28" x14ac:dyDescent="0.2">
      <c r="B98" s="13" t="s">
        <v>248</v>
      </c>
      <c r="C98" s="14"/>
      <c r="D98" s="14"/>
      <c r="E98" s="14"/>
      <c r="F98" s="14"/>
      <c r="G98" s="14"/>
      <c r="H98" s="14"/>
      <c r="I98" s="1"/>
      <c r="J98" s="1"/>
      <c r="K98" s="1"/>
      <c r="L98" s="1"/>
      <c r="M98" s="1"/>
      <c r="N98" s="1"/>
      <c r="O98" s="1"/>
      <c r="P98" s="1"/>
      <c r="Q98" s="1"/>
      <c r="R98" s="1"/>
      <c r="S98" s="1"/>
      <c r="T98" s="1"/>
      <c r="U98" s="1"/>
      <c r="V98" s="1"/>
      <c r="W98" s="1"/>
      <c r="X98" s="1"/>
      <c r="Y98" s="1"/>
      <c r="Z98" s="1"/>
      <c r="AA98" s="1"/>
      <c r="AB98" s="1"/>
    </row>
    <row r="99" spans="2:28" x14ac:dyDescent="0.2">
      <c r="B99" s="1"/>
      <c r="C99" s="14"/>
      <c r="D99" s="14"/>
      <c r="E99" s="14"/>
      <c r="F99" s="14"/>
      <c r="G99" s="14"/>
      <c r="H99" s="14"/>
      <c r="I99" s="1"/>
      <c r="J99" s="1"/>
      <c r="K99" s="1"/>
      <c r="L99" s="1"/>
      <c r="M99" s="1"/>
      <c r="N99" s="1"/>
      <c r="O99" s="1"/>
      <c r="P99" s="1"/>
      <c r="Q99" s="1"/>
      <c r="R99" s="1"/>
      <c r="S99" s="1"/>
      <c r="T99" s="1"/>
      <c r="U99" s="1"/>
      <c r="V99" s="1"/>
      <c r="W99" s="1"/>
      <c r="X99" s="1"/>
      <c r="Y99" s="1"/>
      <c r="Z99" s="1"/>
      <c r="AA99" s="1"/>
      <c r="AB99" s="1"/>
    </row>
    <row r="100" spans="2:28" x14ac:dyDescent="0.2">
      <c r="B100" s="1"/>
      <c r="C100" s="14"/>
      <c r="D100" s="14"/>
      <c r="E100" s="14"/>
      <c r="F100" s="14"/>
      <c r="G100" s="14"/>
      <c r="H100" s="14"/>
      <c r="I100" s="1"/>
      <c r="J100" s="1"/>
      <c r="K100" s="1"/>
      <c r="L100" s="1"/>
      <c r="M100" s="1"/>
      <c r="N100" s="1"/>
      <c r="O100" s="1"/>
      <c r="P100" s="1"/>
      <c r="Q100" s="1"/>
      <c r="R100" s="1"/>
      <c r="S100" s="1"/>
      <c r="T100" s="1"/>
      <c r="U100" s="1"/>
      <c r="V100" s="1"/>
      <c r="W100" s="1"/>
      <c r="X100" s="1"/>
      <c r="Y100" s="1"/>
      <c r="Z100" s="1"/>
      <c r="AA100" s="1"/>
      <c r="AB100" s="1"/>
    </row>
    <row r="101" spans="2:28" x14ac:dyDescent="0.2">
      <c r="B101" s="14"/>
      <c r="C101" s="14"/>
      <c r="D101" s="14"/>
      <c r="E101" s="14"/>
      <c r="F101" s="14"/>
      <c r="G101" s="14"/>
      <c r="H101" s="14"/>
      <c r="I101" s="1"/>
      <c r="J101" s="1"/>
      <c r="K101" s="1"/>
      <c r="L101" s="1"/>
      <c r="M101" s="1"/>
      <c r="N101" s="1"/>
      <c r="O101" s="1"/>
      <c r="P101" s="1"/>
      <c r="Q101" s="1"/>
      <c r="R101" s="1"/>
      <c r="S101" s="1"/>
      <c r="T101" s="1"/>
      <c r="U101" s="1"/>
      <c r="V101" s="1"/>
      <c r="W101" s="1"/>
      <c r="X101" s="1"/>
      <c r="Y101" s="1"/>
      <c r="Z101" s="1"/>
      <c r="AA101" s="1"/>
      <c r="AB101" s="1"/>
    </row>
    <row r="102" spans="2:28" x14ac:dyDescent="0.2">
      <c r="B102" s="14"/>
      <c r="C102" s="14"/>
      <c r="D102" s="14"/>
      <c r="E102" s="14"/>
      <c r="F102" s="14"/>
      <c r="G102" s="14"/>
      <c r="H102" s="14"/>
      <c r="I102" s="1"/>
      <c r="J102" s="1"/>
      <c r="K102" s="1"/>
      <c r="L102" s="1"/>
      <c r="M102" s="1"/>
      <c r="N102" s="1"/>
      <c r="O102" s="1"/>
      <c r="P102" s="1"/>
      <c r="Q102" s="1"/>
      <c r="R102" s="1"/>
      <c r="S102" s="1"/>
      <c r="T102" s="1"/>
      <c r="U102" s="1"/>
      <c r="V102" s="1"/>
      <c r="W102" s="1"/>
      <c r="X102" s="1"/>
      <c r="Y102" s="1"/>
      <c r="Z102" s="1"/>
      <c r="AA102" s="1"/>
      <c r="AB102" s="1"/>
    </row>
    <row r="103" spans="2:28" x14ac:dyDescent="0.2">
      <c r="B103" s="1"/>
      <c r="C103" s="14"/>
      <c r="D103" s="14"/>
      <c r="E103" s="14"/>
      <c r="F103" s="14"/>
      <c r="G103" s="14"/>
      <c r="H103" s="14"/>
      <c r="I103" s="1"/>
      <c r="J103" s="1"/>
      <c r="K103" s="1"/>
      <c r="L103" s="1"/>
      <c r="M103" s="1"/>
      <c r="N103" s="1"/>
      <c r="O103" s="1"/>
      <c r="P103" s="1"/>
      <c r="Q103" s="1"/>
      <c r="R103" s="1"/>
      <c r="S103" s="1"/>
      <c r="T103" s="1"/>
      <c r="U103" s="1"/>
      <c r="V103" s="1"/>
      <c r="W103" s="1"/>
      <c r="X103" s="1"/>
      <c r="Y103" s="1"/>
      <c r="Z103" s="1"/>
      <c r="AA103" s="1"/>
      <c r="AB103" s="1"/>
    </row>
    <row r="104" spans="2:28" x14ac:dyDescent="0.2">
      <c r="B104" s="1"/>
      <c r="C104" s="14"/>
      <c r="D104" s="14"/>
      <c r="E104" s="14"/>
      <c r="F104" s="14"/>
      <c r="G104" s="14"/>
      <c r="H104" s="14"/>
      <c r="I104" s="1"/>
      <c r="J104" s="1"/>
      <c r="K104" s="1"/>
      <c r="L104" s="1"/>
      <c r="M104" s="1"/>
      <c r="N104" s="1"/>
      <c r="O104" s="1"/>
      <c r="P104" s="1"/>
      <c r="Q104" s="1"/>
      <c r="R104" s="1"/>
      <c r="S104" s="1"/>
      <c r="T104" s="1"/>
      <c r="U104" s="1"/>
      <c r="V104" s="1"/>
      <c r="W104" s="1"/>
      <c r="X104" s="1"/>
      <c r="Y104" s="1"/>
      <c r="Z104" s="1"/>
      <c r="AA104" s="1"/>
      <c r="AB104" s="1"/>
    </row>
    <row r="105" spans="2:28" x14ac:dyDescent="0.2">
      <c r="B105" s="1"/>
      <c r="C105" s="14"/>
      <c r="D105" s="14"/>
      <c r="E105" s="14"/>
      <c r="F105" s="14"/>
      <c r="G105" s="14"/>
      <c r="H105" s="14"/>
      <c r="I105" s="1"/>
      <c r="J105" s="1"/>
      <c r="K105" s="1"/>
      <c r="L105" s="1"/>
      <c r="M105" s="1"/>
      <c r="N105" s="1"/>
      <c r="O105" s="1"/>
      <c r="P105" s="1"/>
      <c r="Q105" s="1"/>
      <c r="R105" s="1"/>
      <c r="S105" s="1"/>
      <c r="T105" s="1"/>
      <c r="U105" s="1"/>
      <c r="V105" s="1"/>
      <c r="W105" s="1"/>
      <c r="X105" s="1"/>
      <c r="Y105" s="1"/>
      <c r="Z105" s="1"/>
      <c r="AA105" s="1"/>
      <c r="AB105" s="1"/>
    </row>
    <row r="106" spans="2:28" x14ac:dyDescent="0.2">
      <c r="B106" s="14"/>
      <c r="C106" s="14"/>
      <c r="D106" s="14"/>
      <c r="E106" s="14"/>
      <c r="F106" s="14"/>
      <c r="G106" s="14"/>
      <c r="H106" s="14"/>
      <c r="I106" s="1"/>
      <c r="J106" s="1"/>
      <c r="K106" s="1"/>
      <c r="L106" s="1"/>
      <c r="M106" s="1"/>
      <c r="N106" s="1"/>
      <c r="O106" s="1"/>
      <c r="P106" s="1"/>
      <c r="Q106" s="1"/>
      <c r="R106" s="1"/>
      <c r="S106" s="1"/>
      <c r="T106" s="1"/>
      <c r="U106" s="1"/>
      <c r="V106" s="1"/>
      <c r="W106" s="1"/>
      <c r="X106" s="1"/>
      <c r="Y106" s="1"/>
      <c r="Z106" s="1"/>
      <c r="AA106" s="1"/>
      <c r="AB106" s="1"/>
    </row>
    <row r="107" spans="2:28" x14ac:dyDescent="0.2">
      <c r="B107" s="14"/>
      <c r="C107" s="14"/>
      <c r="D107" s="14"/>
      <c r="E107" s="14"/>
      <c r="F107" s="14"/>
      <c r="G107" s="14"/>
      <c r="H107" s="14"/>
      <c r="I107" s="1"/>
      <c r="J107" s="1"/>
      <c r="K107" s="1"/>
      <c r="L107" s="1"/>
      <c r="M107" s="1"/>
      <c r="N107" s="1"/>
      <c r="O107" s="1"/>
      <c r="P107" s="1"/>
      <c r="Q107" s="1"/>
      <c r="R107" s="1"/>
      <c r="S107" s="1"/>
      <c r="T107" s="1"/>
      <c r="U107" s="1"/>
      <c r="V107" s="1"/>
      <c r="W107" s="1"/>
      <c r="X107" s="1"/>
      <c r="Y107" s="1"/>
      <c r="Z107" s="1"/>
      <c r="AA107" s="1"/>
      <c r="AB107" s="1"/>
    </row>
    <row r="108" spans="2:28" x14ac:dyDescent="0.2">
      <c r="B108" s="14"/>
      <c r="C108" s="14"/>
      <c r="D108" s="14"/>
      <c r="E108" s="14"/>
      <c r="F108" s="14"/>
      <c r="G108" s="14"/>
      <c r="H108" s="14"/>
      <c r="I108" s="1"/>
      <c r="J108" s="1"/>
      <c r="K108" s="1"/>
      <c r="L108" s="1"/>
      <c r="M108" s="1"/>
      <c r="N108" s="1"/>
      <c r="O108" s="1"/>
      <c r="P108" s="1"/>
      <c r="Q108" s="1"/>
      <c r="R108" s="1"/>
      <c r="S108" s="1"/>
      <c r="T108" s="1"/>
      <c r="U108" s="1"/>
      <c r="V108" s="1"/>
      <c r="W108" s="1"/>
      <c r="X108" s="1"/>
      <c r="Y108" s="1"/>
      <c r="Z108" s="1"/>
      <c r="AA108" s="1"/>
      <c r="AB108" s="1"/>
    </row>
    <row r="109" spans="2:28" x14ac:dyDescent="0.2">
      <c r="B109" s="14"/>
      <c r="C109" s="14"/>
      <c r="D109" s="14"/>
      <c r="E109" s="14"/>
      <c r="F109" s="14"/>
      <c r="G109" s="14"/>
      <c r="H109" s="14"/>
      <c r="I109" s="1"/>
      <c r="J109" s="1"/>
      <c r="K109" s="1"/>
      <c r="L109" s="1"/>
      <c r="M109" s="1"/>
      <c r="N109" s="1"/>
      <c r="O109" s="1"/>
      <c r="P109" s="1"/>
      <c r="Q109" s="1"/>
      <c r="R109" s="1"/>
      <c r="S109" s="1"/>
      <c r="T109" s="1"/>
      <c r="U109" s="1"/>
      <c r="V109" s="1"/>
      <c r="W109" s="1"/>
      <c r="X109" s="1"/>
      <c r="Y109" s="1"/>
      <c r="Z109" s="1"/>
      <c r="AA109" s="1"/>
      <c r="AB109" s="1"/>
    </row>
    <row r="110" spans="2:28" x14ac:dyDescent="0.2">
      <c r="B110" s="1"/>
      <c r="C110" s="14"/>
      <c r="D110" s="14"/>
      <c r="E110" s="14"/>
      <c r="F110" s="14"/>
      <c r="G110" s="14"/>
      <c r="H110" s="14"/>
      <c r="I110" s="1"/>
      <c r="J110" s="1"/>
      <c r="K110" s="1"/>
      <c r="L110" s="1"/>
      <c r="M110" s="1"/>
      <c r="N110" s="1"/>
      <c r="O110" s="1"/>
      <c r="P110" s="1"/>
      <c r="Q110" s="1"/>
      <c r="R110" s="1"/>
      <c r="S110" s="1"/>
      <c r="T110" s="1"/>
      <c r="U110" s="1"/>
      <c r="V110" s="1"/>
      <c r="W110" s="1"/>
      <c r="X110" s="1"/>
      <c r="Y110" s="1"/>
      <c r="Z110" s="1"/>
      <c r="AA110" s="1"/>
      <c r="AB110" s="1"/>
    </row>
    <row r="111" spans="2:28" x14ac:dyDescent="0.2">
      <c r="B111" s="1"/>
      <c r="C111" s="14"/>
      <c r="D111" s="14"/>
      <c r="E111" s="14"/>
      <c r="F111" s="14"/>
      <c r="G111" s="14"/>
      <c r="H111" s="14"/>
      <c r="I111" s="1"/>
      <c r="J111" s="1"/>
      <c r="K111" s="1"/>
      <c r="L111" s="1"/>
      <c r="M111" s="1"/>
      <c r="N111" s="1"/>
      <c r="O111" s="1"/>
      <c r="P111" s="1"/>
      <c r="Q111" s="1"/>
      <c r="R111" s="1"/>
      <c r="S111" s="1"/>
      <c r="T111" s="1"/>
      <c r="U111" s="1"/>
      <c r="V111" s="1"/>
      <c r="W111" s="1"/>
      <c r="X111" s="1"/>
      <c r="Y111" s="1"/>
      <c r="Z111" s="1"/>
      <c r="AA111" s="1"/>
      <c r="AB111" s="1"/>
    </row>
    <row r="112" spans="2:28" x14ac:dyDescent="0.2">
      <c r="B112" s="1"/>
      <c r="C112" s="14"/>
      <c r="D112" s="14"/>
      <c r="E112" s="14"/>
      <c r="F112" s="14"/>
      <c r="G112" s="14"/>
      <c r="H112" s="14"/>
      <c r="I112" s="1"/>
      <c r="J112" s="1"/>
      <c r="K112" s="1"/>
      <c r="L112" s="1"/>
      <c r="M112" s="1"/>
      <c r="N112" s="1"/>
      <c r="O112" s="1"/>
      <c r="P112" s="1"/>
      <c r="Q112" s="1"/>
      <c r="R112" s="1"/>
      <c r="S112" s="1"/>
      <c r="T112" s="1"/>
      <c r="U112" s="1"/>
      <c r="V112" s="1"/>
      <c r="W112" s="1"/>
      <c r="X112" s="1"/>
      <c r="Y112" s="1"/>
      <c r="Z112" s="1"/>
      <c r="AA112" s="1"/>
      <c r="AB112" s="1"/>
    </row>
    <row r="113" spans="2:28" x14ac:dyDescent="0.2">
      <c r="B113" s="14"/>
      <c r="C113" s="14"/>
      <c r="D113" s="14"/>
      <c r="E113" s="14"/>
      <c r="F113" s="14"/>
      <c r="G113" s="14"/>
      <c r="H113" s="14"/>
      <c r="I113" s="1"/>
      <c r="J113" s="1"/>
      <c r="K113" s="1"/>
      <c r="L113" s="1"/>
      <c r="M113" s="1"/>
      <c r="N113" s="1"/>
      <c r="O113" s="1"/>
      <c r="P113" s="1"/>
      <c r="Q113" s="1"/>
      <c r="R113" s="1"/>
      <c r="S113" s="1"/>
      <c r="T113" s="1"/>
      <c r="U113" s="1"/>
      <c r="V113" s="1"/>
      <c r="W113" s="1"/>
      <c r="X113" s="1"/>
      <c r="Y113" s="1"/>
      <c r="Z113" s="1"/>
      <c r="AA113" s="1"/>
      <c r="AB113" s="1"/>
    </row>
    <row r="114" spans="2:28" x14ac:dyDescent="0.2">
      <c r="B114" s="1"/>
      <c r="C114" s="14"/>
      <c r="D114" s="14"/>
      <c r="E114" s="14"/>
      <c r="F114" s="14"/>
      <c r="G114" s="14"/>
      <c r="H114" s="14"/>
      <c r="I114" s="1"/>
      <c r="J114" s="1"/>
      <c r="K114" s="1"/>
      <c r="L114" s="1"/>
      <c r="M114" s="1"/>
      <c r="N114" s="1"/>
      <c r="O114" s="1"/>
      <c r="P114" s="1"/>
      <c r="Q114" s="1"/>
      <c r="R114" s="1"/>
      <c r="S114" s="1"/>
      <c r="T114" s="1"/>
      <c r="U114" s="1"/>
      <c r="V114" s="1"/>
      <c r="W114" s="1"/>
      <c r="X114" s="1"/>
      <c r="Y114" s="1"/>
      <c r="Z114" s="1"/>
      <c r="AA114" s="1"/>
      <c r="AB114" s="1"/>
    </row>
    <row r="115" spans="2:28" x14ac:dyDescent="0.2">
      <c r="B115" s="1"/>
      <c r="C115" s="14"/>
      <c r="D115" s="14"/>
      <c r="E115" s="14"/>
      <c r="F115" s="14"/>
      <c r="G115" s="14"/>
      <c r="H115" s="14"/>
      <c r="I115" s="1"/>
      <c r="J115" s="1"/>
      <c r="K115" s="1"/>
      <c r="L115" s="1"/>
      <c r="M115" s="1"/>
      <c r="N115" s="1"/>
      <c r="O115" s="1"/>
      <c r="P115" s="1"/>
      <c r="Q115" s="1"/>
      <c r="R115" s="1"/>
      <c r="S115" s="1"/>
      <c r="T115" s="1"/>
      <c r="U115" s="1"/>
      <c r="V115" s="1"/>
      <c r="W115" s="1"/>
      <c r="X115" s="1"/>
      <c r="Y115" s="1"/>
      <c r="Z115" s="1"/>
      <c r="AA115" s="1"/>
      <c r="AB115" s="1"/>
    </row>
    <row r="116" spans="2:28" x14ac:dyDescent="0.2">
      <c r="B116" s="1"/>
      <c r="C116" s="14"/>
      <c r="D116" s="14"/>
      <c r="E116" s="14"/>
      <c r="F116" s="14"/>
      <c r="G116" s="14"/>
      <c r="H116" s="14"/>
      <c r="I116" s="1"/>
      <c r="J116" s="1"/>
      <c r="K116" s="1"/>
      <c r="L116" s="1"/>
      <c r="M116" s="1"/>
      <c r="N116" s="1"/>
      <c r="O116" s="1"/>
      <c r="P116" s="1"/>
      <c r="Q116" s="1"/>
      <c r="R116" s="1"/>
      <c r="S116" s="1"/>
      <c r="T116" s="1"/>
      <c r="U116" s="1"/>
      <c r="V116" s="1"/>
      <c r="W116" s="1"/>
      <c r="X116" s="1"/>
      <c r="Y116" s="1"/>
      <c r="Z116" s="1"/>
      <c r="AA116" s="1"/>
      <c r="AB116" s="1"/>
    </row>
    <row r="117" spans="2:28" x14ac:dyDescent="0.2">
      <c r="B117" s="1"/>
      <c r="C117" s="14"/>
      <c r="D117" s="14"/>
      <c r="E117" s="14"/>
      <c r="F117" s="14"/>
      <c r="G117" s="14"/>
      <c r="H117" s="14"/>
      <c r="I117" s="1"/>
      <c r="J117" s="1"/>
      <c r="K117" s="1"/>
      <c r="L117" s="1"/>
      <c r="M117" s="1"/>
      <c r="N117" s="1"/>
      <c r="O117" s="1"/>
      <c r="P117" s="1"/>
      <c r="Q117" s="1"/>
      <c r="R117" s="1"/>
      <c r="S117" s="1"/>
      <c r="T117" s="1"/>
      <c r="U117" s="1"/>
      <c r="V117" s="1"/>
      <c r="W117" s="1"/>
      <c r="X117" s="1"/>
      <c r="Y117" s="1"/>
      <c r="Z117" s="1"/>
      <c r="AA117" s="1"/>
      <c r="AB117" s="1"/>
    </row>
    <row r="118" spans="2:28" x14ac:dyDescent="0.2">
      <c r="B118" s="14"/>
      <c r="C118" s="14"/>
      <c r="D118" s="14"/>
      <c r="E118" s="14"/>
      <c r="F118" s="14"/>
      <c r="G118" s="14"/>
      <c r="H118" s="14"/>
      <c r="I118" s="1"/>
      <c r="J118" s="1"/>
      <c r="K118" s="1"/>
      <c r="L118" s="1"/>
      <c r="M118" s="1"/>
      <c r="N118" s="1"/>
      <c r="O118" s="1"/>
      <c r="P118" s="1"/>
      <c r="Q118" s="1"/>
      <c r="R118" s="1"/>
      <c r="S118" s="1"/>
      <c r="T118" s="1"/>
      <c r="U118" s="1"/>
      <c r="V118" s="1"/>
      <c r="W118" s="1"/>
      <c r="X118" s="1"/>
      <c r="Y118" s="1"/>
      <c r="Z118" s="1"/>
      <c r="AA118" s="1"/>
      <c r="AB118" s="1"/>
    </row>
    <row r="119" spans="2:28" x14ac:dyDescent="0.2">
      <c r="B119" s="1"/>
      <c r="C119" s="14"/>
      <c r="D119" s="14"/>
      <c r="E119" s="14"/>
      <c r="F119" s="14"/>
      <c r="G119" s="14"/>
      <c r="H119" s="14"/>
      <c r="I119" s="1"/>
      <c r="J119" s="1"/>
      <c r="K119" s="1"/>
      <c r="L119" s="1"/>
      <c r="M119" s="1"/>
      <c r="N119" s="1"/>
      <c r="O119" s="1"/>
      <c r="P119" s="1"/>
      <c r="Q119" s="1"/>
      <c r="R119" s="1"/>
      <c r="S119" s="1"/>
      <c r="T119" s="1"/>
      <c r="U119" s="1"/>
      <c r="V119" s="1"/>
      <c r="W119" s="1"/>
      <c r="X119" s="1"/>
      <c r="Y119" s="1"/>
      <c r="Z119" s="1"/>
      <c r="AA119" s="1"/>
      <c r="AB119" s="1"/>
    </row>
    <row r="120" spans="2:28" x14ac:dyDescent="0.2">
      <c r="B120" s="1"/>
      <c r="C120" s="14"/>
      <c r="D120" s="14"/>
      <c r="E120" s="14"/>
      <c r="F120" s="14"/>
      <c r="G120" s="14"/>
      <c r="H120" s="14"/>
      <c r="I120" s="1"/>
      <c r="J120" s="1"/>
      <c r="K120" s="1"/>
      <c r="L120" s="1"/>
      <c r="M120" s="1"/>
      <c r="N120" s="1"/>
      <c r="O120" s="1"/>
      <c r="P120" s="1"/>
      <c r="Q120" s="1"/>
      <c r="R120" s="1"/>
      <c r="S120" s="1"/>
      <c r="T120" s="1"/>
      <c r="U120" s="1"/>
      <c r="V120" s="1"/>
      <c r="W120" s="1"/>
      <c r="X120" s="1"/>
      <c r="Y120" s="1"/>
      <c r="Z120" s="1"/>
      <c r="AA120" s="1"/>
      <c r="AB120" s="1"/>
    </row>
    <row r="121" spans="2:28" x14ac:dyDescent="0.2">
      <c r="B121" s="1"/>
      <c r="C121" s="14"/>
      <c r="D121" s="14"/>
      <c r="E121" s="14"/>
      <c r="F121" s="14"/>
      <c r="G121" s="14"/>
      <c r="H121" s="14"/>
      <c r="I121" s="1"/>
      <c r="J121" s="1"/>
      <c r="K121" s="1"/>
      <c r="L121" s="1"/>
      <c r="M121" s="1"/>
      <c r="N121" s="1"/>
      <c r="O121" s="1"/>
      <c r="P121" s="1"/>
      <c r="Q121" s="1"/>
      <c r="R121" s="1"/>
      <c r="S121" s="1"/>
      <c r="T121" s="1"/>
      <c r="U121" s="1"/>
      <c r="V121" s="1"/>
      <c r="W121" s="1"/>
      <c r="X121" s="1"/>
      <c r="Y121" s="1"/>
      <c r="Z121" s="1"/>
      <c r="AA121" s="1"/>
      <c r="AB121" s="1"/>
    </row>
    <row r="122" spans="2:28" x14ac:dyDescent="0.2">
      <c r="B122" s="14"/>
      <c r="C122" s="14"/>
      <c r="D122" s="14"/>
      <c r="E122" s="14"/>
      <c r="F122" s="14"/>
      <c r="G122" s="14"/>
      <c r="H122" s="14"/>
      <c r="I122" s="1"/>
      <c r="J122" s="1"/>
      <c r="K122" s="1"/>
      <c r="L122" s="1"/>
      <c r="M122" s="1"/>
      <c r="N122" s="1"/>
      <c r="O122" s="1"/>
      <c r="P122" s="1"/>
      <c r="Q122" s="1"/>
      <c r="R122" s="1"/>
      <c r="S122" s="1"/>
      <c r="T122" s="1"/>
      <c r="U122" s="1"/>
      <c r="V122" s="1"/>
      <c r="W122" s="1"/>
      <c r="X122" s="1"/>
      <c r="Y122" s="1"/>
      <c r="Z122" s="1"/>
      <c r="AA122" s="1"/>
      <c r="AB122" s="1"/>
    </row>
    <row r="123" spans="2:28" x14ac:dyDescent="0.2">
      <c r="B123" s="1"/>
      <c r="C123" s="14"/>
      <c r="D123" s="14"/>
      <c r="E123" s="14"/>
      <c r="F123" s="14"/>
      <c r="G123" s="14"/>
      <c r="H123" s="14"/>
      <c r="I123" s="1"/>
      <c r="J123" s="1"/>
      <c r="K123" s="1"/>
      <c r="L123" s="1"/>
      <c r="M123" s="1"/>
      <c r="N123" s="1"/>
      <c r="O123" s="1"/>
      <c r="P123" s="1"/>
      <c r="Q123" s="1"/>
      <c r="R123" s="1"/>
      <c r="S123" s="1"/>
      <c r="T123" s="1"/>
      <c r="U123" s="1"/>
      <c r="V123" s="1"/>
      <c r="W123" s="1"/>
      <c r="X123" s="1"/>
      <c r="Y123" s="1"/>
      <c r="Z123" s="1"/>
      <c r="AA123" s="1"/>
      <c r="AB123" s="1"/>
    </row>
    <row r="124" spans="2:28" x14ac:dyDescent="0.2">
      <c r="B124" s="1"/>
      <c r="C124" s="14"/>
      <c r="D124" s="14"/>
      <c r="E124" s="14"/>
      <c r="F124" s="14"/>
      <c r="G124" s="14"/>
      <c r="H124" s="14"/>
      <c r="I124" s="1"/>
      <c r="J124" s="1"/>
      <c r="K124" s="1"/>
      <c r="L124" s="1"/>
      <c r="M124" s="1"/>
      <c r="N124" s="1"/>
      <c r="O124" s="1"/>
      <c r="P124" s="1"/>
      <c r="Q124" s="1"/>
      <c r="R124" s="1"/>
      <c r="S124" s="1"/>
      <c r="T124" s="1"/>
      <c r="U124" s="1"/>
      <c r="V124" s="1"/>
      <c r="W124" s="1"/>
      <c r="X124" s="1"/>
      <c r="Y124" s="1"/>
      <c r="Z124" s="1"/>
      <c r="AA124" s="1"/>
      <c r="AB124" s="1"/>
    </row>
    <row r="125" spans="2:28" x14ac:dyDescent="0.2">
      <c r="B125" s="14"/>
      <c r="C125" s="14"/>
      <c r="D125" s="14"/>
      <c r="E125" s="14"/>
      <c r="F125" s="14"/>
      <c r="G125" s="14"/>
      <c r="H125" s="14"/>
      <c r="I125" s="1"/>
      <c r="J125" s="1"/>
      <c r="K125" s="1"/>
      <c r="L125" s="1"/>
      <c r="M125" s="1"/>
      <c r="N125" s="1"/>
      <c r="O125" s="1"/>
      <c r="P125" s="1"/>
      <c r="Q125" s="1"/>
      <c r="R125" s="1"/>
      <c r="S125" s="1"/>
      <c r="T125" s="1"/>
      <c r="U125" s="1"/>
      <c r="V125" s="1"/>
      <c r="W125" s="1"/>
      <c r="X125" s="1"/>
      <c r="Y125" s="1"/>
      <c r="Z125" s="1"/>
      <c r="AA125" s="1"/>
      <c r="AB125" s="1"/>
    </row>
    <row r="126" spans="2:28" x14ac:dyDescent="0.2">
      <c r="B126" s="1"/>
      <c r="C126" s="14"/>
      <c r="D126" s="14"/>
      <c r="E126" s="14"/>
      <c r="F126" s="14"/>
      <c r="G126" s="14"/>
      <c r="H126" s="14"/>
      <c r="I126" s="1"/>
      <c r="J126" s="1"/>
      <c r="K126" s="1"/>
      <c r="L126" s="1"/>
      <c r="M126" s="1"/>
      <c r="N126" s="1"/>
      <c r="O126" s="1"/>
      <c r="P126" s="1"/>
      <c r="Q126" s="1"/>
      <c r="R126" s="1"/>
      <c r="S126" s="1"/>
      <c r="T126" s="1"/>
      <c r="U126" s="1"/>
      <c r="V126" s="1"/>
      <c r="W126" s="1"/>
      <c r="X126" s="1"/>
      <c r="Y126" s="1"/>
      <c r="Z126" s="1"/>
      <c r="AA126" s="1"/>
      <c r="AB126" s="1"/>
    </row>
    <row r="127" spans="2:28" x14ac:dyDescent="0.2">
      <c r="B127" s="14"/>
      <c r="C127" s="14"/>
      <c r="D127" s="14"/>
      <c r="E127" s="14"/>
      <c r="F127" s="14"/>
      <c r="G127" s="14"/>
      <c r="H127" s="14"/>
      <c r="I127" s="1"/>
      <c r="J127" s="1"/>
      <c r="K127" s="1"/>
      <c r="L127" s="1"/>
      <c r="M127" s="1"/>
      <c r="N127" s="1"/>
      <c r="O127" s="1"/>
      <c r="P127" s="1"/>
      <c r="Q127" s="1"/>
      <c r="R127" s="1"/>
      <c r="S127" s="1"/>
      <c r="T127" s="1"/>
      <c r="U127" s="1"/>
      <c r="V127" s="1"/>
      <c r="W127" s="1"/>
      <c r="X127" s="1"/>
      <c r="Y127" s="1"/>
      <c r="Z127" s="1"/>
      <c r="AA127" s="1"/>
      <c r="AB127" s="1"/>
    </row>
    <row r="128" spans="2:28" x14ac:dyDescent="0.2">
      <c r="B128" s="14"/>
      <c r="C128" s="14"/>
      <c r="D128" s="14"/>
      <c r="E128" s="14"/>
      <c r="F128" s="14"/>
      <c r="G128" s="14"/>
      <c r="H128" s="14"/>
      <c r="I128" s="1"/>
      <c r="J128" s="1"/>
      <c r="K128" s="1"/>
      <c r="L128" s="1"/>
      <c r="M128" s="1"/>
      <c r="N128" s="1"/>
      <c r="O128" s="1"/>
      <c r="P128" s="1"/>
      <c r="Q128" s="1"/>
      <c r="R128" s="1"/>
      <c r="S128" s="1"/>
      <c r="T128" s="1"/>
      <c r="U128" s="1"/>
      <c r="V128" s="1"/>
      <c r="W128" s="1"/>
      <c r="X128" s="1"/>
      <c r="Y128" s="1"/>
      <c r="Z128" s="1"/>
      <c r="AA128" s="1"/>
      <c r="AB128" s="1"/>
    </row>
    <row r="129" spans="2:28" x14ac:dyDescent="0.2">
      <c r="B129" s="1"/>
      <c r="C129" s="14"/>
      <c r="D129" s="14"/>
      <c r="E129" s="14"/>
      <c r="F129" s="14"/>
      <c r="G129" s="14"/>
      <c r="H129" s="14"/>
      <c r="I129" s="1"/>
      <c r="J129" s="1"/>
      <c r="K129" s="1"/>
      <c r="L129" s="1"/>
      <c r="M129" s="1"/>
      <c r="N129" s="1"/>
      <c r="O129" s="1"/>
      <c r="P129" s="1"/>
      <c r="Q129" s="1"/>
      <c r="R129" s="1"/>
      <c r="S129" s="1"/>
      <c r="T129" s="1"/>
      <c r="U129" s="1"/>
      <c r="V129" s="1"/>
      <c r="W129" s="1"/>
      <c r="X129" s="1"/>
      <c r="Y129" s="1"/>
      <c r="Z129" s="1"/>
      <c r="AA129" s="1"/>
      <c r="AB129" s="1"/>
    </row>
    <row r="130" spans="2:28" x14ac:dyDescent="0.2">
      <c r="B130" s="1"/>
      <c r="C130" s="14"/>
      <c r="D130" s="14"/>
      <c r="E130" s="14"/>
      <c r="F130" s="14"/>
      <c r="G130" s="14"/>
      <c r="H130" s="14"/>
      <c r="I130" s="1"/>
      <c r="J130" s="1"/>
      <c r="K130" s="1"/>
      <c r="L130" s="1"/>
      <c r="M130" s="1"/>
      <c r="N130" s="1"/>
      <c r="O130" s="1"/>
      <c r="P130" s="1"/>
      <c r="Q130" s="1"/>
      <c r="R130" s="1"/>
      <c r="S130" s="1"/>
      <c r="T130" s="1"/>
      <c r="U130" s="1"/>
      <c r="V130" s="1"/>
      <c r="W130" s="1"/>
      <c r="X130" s="1"/>
      <c r="Y130" s="1"/>
      <c r="Z130" s="1"/>
      <c r="AA130" s="1"/>
      <c r="AB130" s="1"/>
    </row>
    <row r="131" spans="2:28" x14ac:dyDescent="0.2">
      <c r="B131" s="1"/>
      <c r="C131" s="14"/>
      <c r="D131" s="14"/>
      <c r="E131" s="14"/>
      <c r="F131" s="14"/>
      <c r="G131" s="14"/>
      <c r="H131" s="14"/>
      <c r="I131" s="1"/>
      <c r="J131" s="1"/>
      <c r="K131" s="1"/>
      <c r="L131" s="1"/>
      <c r="M131" s="1"/>
      <c r="N131" s="1"/>
      <c r="O131" s="1"/>
      <c r="P131" s="1"/>
      <c r="Q131" s="1"/>
      <c r="R131" s="1"/>
      <c r="S131" s="1"/>
      <c r="T131" s="1"/>
      <c r="U131" s="1"/>
      <c r="V131" s="1"/>
      <c r="W131" s="1"/>
      <c r="X131" s="1"/>
      <c r="Y131" s="1"/>
      <c r="Z131" s="1"/>
      <c r="AA131" s="1"/>
      <c r="AB131" s="1"/>
    </row>
    <row r="132" spans="2:28" x14ac:dyDescent="0.2">
      <c r="B132" s="1"/>
      <c r="C132" s="14"/>
      <c r="D132" s="14"/>
      <c r="E132" s="14"/>
      <c r="F132" s="14"/>
      <c r="G132" s="14"/>
      <c r="H132" s="14"/>
      <c r="I132" s="1"/>
      <c r="J132" s="1"/>
      <c r="K132" s="1"/>
      <c r="L132" s="1"/>
      <c r="M132" s="1"/>
      <c r="N132" s="1"/>
      <c r="O132" s="1"/>
      <c r="P132" s="1"/>
      <c r="Q132" s="1"/>
      <c r="R132" s="1"/>
      <c r="S132" s="1"/>
      <c r="T132" s="1"/>
      <c r="U132" s="1"/>
      <c r="V132" s="1"/>
      <c r="W132" s="1"/>
      <c r="X132" s="1"/>
      <c r="Y132" s="1"/>
      <c r="Z132" s="1"/>
      <c r="AA132" s="1"/>
      <c r="AB132" s="1"/>
    </row>
    <row r="133" spans="2:28" x14ac:dyDescent="0.2">
      <c r="B133" s="1"/>
      <c r="C133" s="14"/>
      <c r="D133" s="14"/>
      <c r="E133" s="14"/>
      <c r="F133" s="14"/>
      <c r="G133" s="14"/>
      <c r="H133" s="14"/>
      <c r="I133" s="1"/>
      <c r="J133" s="1"/>
      <c r="K133" s="1"/>
      <c r="L133" s="1"/>
      <c r="M133" s="1"/>
      <c r="N133" s="1"/>
      <c r="O133" s="1"/>
      <c r="P133" s="1"/>
      <c r="Q133" s="1"/>
      <c r="R133" s="1"/>
      <c r="S133" s="1"/>
      <c r="T133" s="1"/>
      <c r="U133" s="1"/>
      <c r="V133" s="1"/>
      <c r="W133" s="1"/>
      <c r="X133" s="1"/>
      <c r="Y133" s="1"/>
      <c r="Z133" s="1"/>
      <c r="AA133" s="1"/>
      <c r="AB133" s="1"/>
    </row>
    <row r="134" spans="2:28" x14ac:dyDescent="0.2">
      <c r="B134" s="1"/>
      <c r="C134" s="14"/>
      <c r="D134" s="14"/>
      <c r="E134" s="14"/>
      <c r="F134" s="14"/>
      <c r="G134" s="14"/>
      <c r="H134" s="14"/>
      <c r="I134" s="1"/>
      <c r="J134" s="1"/>
      <c r="K134" s="1"/>
      <c r="L134" s="1"/>
      <c r="M134" s="1"/>
      <c r="N134" s="1"/>
      <c r="O134" s="1"/>
      <c r="P134" s="1"/>
      <c r="Q134" s="1"/>
      <c r="R134" s="1"/>
      <c r="S134" s="1"/>
      <c r="T134" s="1"/>
      <c r="U134" s="1"/>
      <c r="V134" s="1"/>
      <c r="W134" s="1"/>
      <c r="X134" s="1"/>
      <c r="Y134" s="1"/>
      <c r="Z134" s="1"/>
      <c r="AA134" s="1"/>
      <c r="AB134" s="1"/>
    </row>
    <row r="135" spans="2:28" x14ac:dyDescent="0.2">
      <c r="B135" s="1"/>
      <c r="C135" s="14"/>
      <c r="D135" s="14"/>
      <c r="E135" s="14"/>
      <c r="F135" s="14"/>
      <c r="G135" s="14"/>
      <c r="H135" s="14"/>
      <c r="I135" s="1"/>
      <c r="J135" s="1"/>
      <c r="K135" s="1"/>
      <c r="L135" s="1"/>
      <c r="M135" s="1"/>
      <c r="N135" s="1"/>
      <c r="O135" s="1"/>
      <c r="P135" s="1"/>
      <c r="Q135" s="1"/>
      <c r="R135" s="1"/>
      <c r="S135" s="1"/>
      <c r="T135" s="1"/>
      <c r="U135" s="1"/>
      <c r="V135" s="1"/>
      <c r="W135" s="1"/>
      <c r="X135" s="1"/>
      <c r="Y135" s="1"/>
      <c r="Z135" s="1"/>
      <c r="AA135" s="1"/>
      <c r="AB135" s="1"/>
    </row>
    <row r="136" spans="2:28" x14ac:dyDescent="0.2">
      <c r="B136" s="1"/>
      <c r="C136" s="14"/>
      <c r="D136" s="14"/>
      <c r="E136" s="14"/>
      <c r="F136" s="14"/>
      <c r="G136" s="14"/>
      <c r="H136" s="14"/>
      <c r="I136" s="1"/>
      <c r="J136" s="1"/>
      <c r="K136" s="1"/>
      <c r="L136" s="1"/>
      <c r="M136" s="1"/>
      <c r="N136" s="1"/>
      <c r="O136" s="1"/>
      <c r="P136" s="1"/>
      <c r="Q136" s="1"/>
      <c r="R136" s="1"/>
      <c r="S136" s="1"/>
      <c r="T136" s="1"/>
      <c r="U136" s="1"/>
      <c r="V136" s="1"/>
      <c r="W136" s="1"/>
      <c r="X136" s="1"/>
      <c r="Y136" s="1"/>
      <c r="Z136" s="1"/>
      <c r="AA136" s="1"/>
      <c r="AB136" s="1"/>
    </row>
    <row r="137" spans="2:28" x14ac:dyDescent="0.2">
      <c r="B137" s="1"/>
      <c r="C137" s="14"/>
      <c r="D137" s="14"/>
      <c r="E137" s="14"/>
      <c r="F137" s="14"/>
      <c r="G137" s="14"/>
      <c r="H137" s="14"/>
      <c r="I137" s="1"/>
      <c r="J137" s="1"/>
      <c r="K137" s="1"/>
      <c r="L137" s="1"/>
      <c r="M137" s="1"/>
      <c r="N137" s="1"/>
      <c r="O137" s="1"/>
      <c r="P137" s="1"/>
      <c r="Q137" s="1"/>
      <c r="R137" s="1"/>
      <c r="S137" s="1"/>
      <c r="T137" s="1"/>
      <c r="U137" s="1"/>
      <c r="V137" s="1"/>
      <c r="W137" s="1"/>
      <c r="X137" s="1"/>
      <c r="Y137" s="1"/>
      <c r="Z137" s="1"/>
      <c r="AA137" s="1"/>
      <c r="AB137" s="1"/>
    </row>
    <row r="138" spans="2:28" x14ac:dyDescent="0.2">
      <c r="B138" s="1"/>
      <c r="C138" s="14"/>
      <c r="D138" s="14"/>
      <c r="E138" s="14"/>
      <c r="F138" s="14"/>
      <c r="G138" s="14"/>
      <c r="H138" s="14"/>
      <c r="I138" s="1"/>
      <c r="J138" s="1"/>
      <c r="K138" s="1"/>
      <c r="L138" s="1"/>
      <c r="M138" s="1"/>
      <c r="N138" s="1"/>
      <c r="O138" s="1"/>
      <c r="P138" s="1"/>
      <c r="Q138" s="1"/>
      <c r="R138" s="1"/>
      <c r="S138" s="1"/>
      <c r="T138" s="1"/>
      <c r="U138" s="1"/>
      <c r="V138" s="1"/>
      <c r="W138" s="1"/>
      <c r="X138" s="1"/>
      <c r="Y138" s="1"/>
      <c r="Z138" s="1"/>
      <c r="AA138" s="1"/>
      <c r="AB138" s="1"/>
    </row>
    <row r="139" spans="2:28" x14ac:dyDescent="0.2">
      <c r="B139" s="1"/>
      <c r="C139" s="14"/>
      <c r="D139" s="14"/>
      <c r="E139" s="14"/>
      <c r="F139" s="14"/>
      <c r="G139" s="14"/>
      <c r="H139" s="14"/>
      <c r="I139" s="1"/>
      <c r="J139" s="1"/>
      <c r="K139" s="1"/>
      <c r="L139" s="1"/>
      <c r="M139" s="1"/>
      <c r="N139" s="1"/>
      <c r="O139" s="1"/>
      <c r="P139" s="1"/>
      <c r="Q139" s="1"/>
      <c r="R139" s="1"/>
      <c r="S139" s="1"/>
      <c r="T139" s="1"/>
      <c r="U139" s="1"/>
      <c r="V139" s="1"/>
      <c r="W139" s="1"/>
      <c r="X139" s="1"/>
      <c r="Y139" s="1"/>
      <c r="Z139" s="1"/>
      <c r="AA139" s="1"/>
      <c r="AB139" s="1"/>
    </row>
    <row r="140" spans="2:28" x14ac:dyDescent="0.2">
      <c r="B140" s="14"/>
      <c r="C140" s="14"/>
      <c r="D140" s="14"/>
      <c r="E140" s="14"/>
      <c r="F140" s="14"/>
      <c r="G140" s="14"/>
      <c r="H140" s="14"/>
      <c r="I140" s="1"/>
      <c r="J140" s="1"/>
      <c r="K140" s="1"/>
      <c r="L140" s="1"/>
      <c r="M140" s="1"/>
      <c r="N140" s="1"/>
      <c r="O140" s="1"/>
      <c r="P140" s="1"/>
      <c r="Q140" s="1"/>
      <c r="R140" s="1"/>
      <c r="S140" s="1"/>
      <c r="T140" s="1"/>
      <c r="U140" s="1"/>
      <c r="V140" s="1"/>
      <c r="W140" s="1"/>
      <c r="X140" s="1"/>
      <c r="Y140" s="1"/>
      <c r="Z140" s="1"/>
      <c r="AA140" s="1"/>
      <c r="AB140" s="1"/>
    </row>
    <row r="141" spans="2:28" x14ac:dyDescent="0.2">
      <c r="B141" s="1"/>
      <c r="C141" s="14"/>
      <c r="D141" s="14"/>
      <c r="E141" s="14"/>
      <c r="F141" s="14"/>
      <c r="G141" s="14"/>
      <c r="H141" s="14"/>
      <c r="I141" s="1"/>
      <c r="J141" s="1"/>
      <c r="K141" s="1"/>
      <c r="L141" s="1"/>
      <c r="M141" s="1"/>
      <c r="N141" s="1"/>
      <c r="O141" s="1"/>
      <c r="P141" s="1"/>
      <c r="Q141" s="1"/>
      <c r="R141" s="1"/>
      <c r="S141" s="1"/>
      <c r="T141" s="1"/>
      <c r="U141" s="1"/>
      <c r="V141" s="1"/>
      <c r="W141" s="1"/>
      <c r="X141" s="1"/>
      <c r="Y141" s="1"/>
      <c r="Z141" s="1"/>
      <c r="AA141" s="1"/>
      <c r="AB141" s="1"/>
    </row>
    <row r="142" spans="2:28" x14ac:dyDescent="0.2">
      <c r="B142" s="1"/>
      <c r="C142" s="14"/>
      <c r="D142" s="14"/>
      <c r="E142" s="14"/>
      <c r="F142" s="14"/>
      <c r="G142" s="14"/>
      <c r="H142" s="14"/>
      <c r="I142" s="1"/>
      <c r="J142" s="1"/>
      <c r="K142" s="1"/>
      <c r="L142" s="1"/>
      <c r="M142" s="1"/>
      <c r="N142" s="1"/>
      <c r="O142" s="1"/>
      <c r="P142" s="1"/>
      <c r="Q142" s="1"/>
      <c r="R142" s="1"/>
      <c r="S142" s="1"/>
      <c r="T142" s="1"/>
      <c r="U142" s="1"/>
      <c r="V142" s="1"/>
      <c r="W142" s="1"/>
      <c r="X142" s="1"/>
      <c r="Y142" s="1"/>
      <c r="Z142" s="1"/>
      <c r="AA142" s="1"/>
      <c r="AB142" s="1"/>
    </row>
    <row r="143" spans="2:28" x14ac:dyDescent="0.2">
      <c r="B143" s="1"/>
      <c r="C143" s="14"/>
      <c r="D143" s="14"/>
      <c r="E143" s="14"/>
      <c r="F143" s="14"/>
      <c r="G143" s="14"/>
      <c r="H143" s="14"/>
      <c r="I143" s="1"/>
      <c r="J143" s="1"/>
      <c r="K143" s="1"/>
      <c r="L143" s="1"/>
      <c r="M143" s="1"/>
      <c r="N143" s="1"/>
      <c r="O143" s="1"/>
      <c r="P143" s="1"/>
      <c r="Q143" s="1"/>
      <c r="R143" s="1"/>
      <c r="S143" s="1"/>
      <c r="T143" s="1"/>
      <c r="U143" s="1"/>
      <c r="V143" s="1"/>
      <c r="W143" s="1"/>
      <c r="X143" s="1"/>
      <c r="Y143" s="1"/>
      <c r="Z143" s="1"/>
      <c r="AA143" s="1"/>
      <c r="AB143" s="1"/>
    </row>
    <row r="144" spans="2:28" x14ac:dyDescent="0.2">
      <c r="B144" s="1"/>
      <c r="C144" s="14"/>
      <c r="D144" s="14"/>
      <c r="E144" s="14"/>
      <c r="F144" s="14"/>
      <c r="G144" s="14"/>
      <c r="H144" s="14"/>
      <c r="I144" s="1"/>
      <c r="J144" s="1"/>
      <c r="K144" s="1"/>
      <c r="L144" s="1"/>
      <c r="M144" s="1"/>
      <c r="N144" s="1"/>
      <c r="O144" s="1"/>
      <c r="P144" s="1"/>
      <c r="Q144" s="1"/>
      <c r="R144" s="1"/>
      <c r="S144" s="1"/>
      <c r="T144" s="1"/>
      <c r="U144" s="1"/>
      <c r="V144" s="1"/>
      <c r="W144" s="1"/>
      <c r="X144" s="1"/>
      <c r="Y144" s="1"/>
      <c r="Z144" s="1"/>
      <c r="AA144" s="1"/>
      <c r="AB144" s="1"/>
    </row>
    <row r="145" spans="2:28" x14ac:dyDescent="0.2">
      <c r="B145" s="1"/>
      <c r="C145" s="14"/>
      <c r="D145" s="14"/>
      <c r="E145" s="14"/>
      <c r="F145" s="14"/>
      <c r="G145" s="14"/>
      <c r="H145" s="14"/>
      <c r="I145" s="1"/>
      <c r="J145" s="1"/>
      <c r="K145" s="1"/>
      <c r="L145" s="1"/>
      <c r="M145" s="1"/>
      <c r="N145" s="1"/>
      <c r="O145" s="1"/>
      <c r="P145" s="1"/>
      <c r="Q145" s="1"/>
      <c r="R145" s="1"/>
      <c r="S145" s="1"/>
      <c r="T145" s="1"/>
      <c r="U145" s="1"/>
      <c r="V145" s="1"/>
      <c r="W145" s="1"/>
      <c r="X145" s="1"/>
      <c r="Y145" s="1"/>
      <c r="Z145" s="1"/>
      <c r="AA145" s="1"/>
      <c r="AB145" s="1"/>
    </row>
    <row r="146" spans="2:28" x14ac:dyDescent="0.2">
      <c r="B146" s="14"/>
      <c r="C146" s="14"/>
      <c r="D146" s="14"/>
      <c r="E146" s="14"/>
      <c r="F146" s="14"/>
      <c r="G146" s="14"/>
      <c r="H146" s="14"/>
      <c r="I146" s="1"/>
      <c r="J146" s="1"/>
      <c r="K146" s="1"/>
      <c r="L146" s="1"/>
      <c r="M146" s="1"/>
      <c r="N146" s="1"/>
      <c r="O146" s="1"/>
      <c r="P146" s="1"/>
      <c r="Q146" s="1"/>
      <c r="R146" s="1"/>
      <c r="S146" s="1"/>
      <c r="T146" s="1"/>
      <c r="U146" s="1"/>
      <c r="V146" s="1"/>
      <c r="W146" s="1"/>
      <c r="X146" s="1"/>
      <c r="Y146" s="1"/>
      <c r="Z146" s="1"/>
      <c r="AA146" s="1"/>
      <c r="AB146" s="1"/>
    </row>
    <row r="147" spans="2:28" x14ac:dyDescent="0.2">
      <c r="B147" s="14"/>
      <c r="C147" s="14"/>
      <c r="D147" s="14"/>
      <c r="E147" s="14"/>
      <c r="F147" s="14"/>
      <c r="G147" s="14"/>
      <c r="H147" s="14"/>
      <c r="I147" s="1"/>
      <c r="J147" s="1"/>
      <c r="K147" s="1"/>
      <c r="L147" s="1"/>
      <c r="M147" s="1"/>
      <c r="N147" s="1"/>
      <c r="O147" s="1"/>
      <c r="P147" s="1"/>
      <c r="Q147" s="1"/>
      <c r="R147" s="1"/>
      <c r="S147" s="1"/>
      <c r="T147" s="1"/>
      <c r="U147" s="1"/>
      <c r="V147" s="1"/>
      <c r="W147" s="1"/>
      <c r="X147" s="1"/>
      <c r="Y147" s="1"/>
      <c r="Z147" s="1"/>
      <c r="AA147" s="1"/>
      <c r="AB147" s="1"/>
    </row>
    <row r="148" spans="2:28" x14ac:dyDescent="0.2">
      <c r="B148" s="1"/>
      <c r="C148" s="14"/>
      <c r="D148" s="14"/>
      <c r="E148" s="14"/>
      <c r="F148" s="14"/>
      <c r="G148" s="14"/>
      <c r="H148" s="14"/>
      <c r="I148" s="1"/>
      <c r="J148" s="1"/>
      <c r="K148" s="1"/>
      <c r="L148" s="1"/>
      <c r="M148" s="1"/>
      <c r="N148" s="1"/>
      <c r="O148" s="1"/>
      <c r="P148" s="1"/>
      <c r="Q148" s="1"/>
      <c r="R148" s="1"/>
      <c r="S148" s="1"/>
      <c r="T148" s="1"/>
      <c r="U148" s="1"/>
      <c r="V148" s="1"/>
      <c r="W148" s="1"/>
      <c r="X148" s="1"/>
      <c r="Y148" s="1"/>
      <c r="Z148" s="1"/>
      <c r="AA148" s="1"/>
      <c r="AB148" s="1"/>
    </row>
    <row r="149" spans="2:28" x14ac:dyDescent="0.2">
      <c r="B149" s="14"/>
      <c r="C149" s="14"/>
      <c r="D149" s="14"/>
      <c r="E149" s="14"/>
      <c r="F149" s="14"/>
      <c r="G149" s="14"/>
      <c r="H149" s="14"/>
      <c r="I149" s="1"/>
      <c r="J149" s="1"/>
      <c r="K149" s="1"/>
      <c r="L149" s="1"/>
      <c r="M149" s="1"/>
      <c r="N149" s="1"/>
      <c r="O149" s="1"/>
      <c r="P149" s="1"/>
      <c r="Q149" s="1"/>
      <c r="R149" s="1"/>
      <c r="S149" s="1"/>
      <c r="T149" s="1"/>
      <c r="U149" s="1"/>
      <c r="V149" s="1"/>
      <c r="W149" s="1"/>
      <c r="X149" s="1"/>
      <c r="Y149" s="1"/>
      <c r="Z149" s="1"/>
      <c r="AA149" s="1"/>
      <c r="AB149" s="1"/>
    </row>
    <row r="150" spans="2:28" x14ac:dyDescent="0.2">
      <c r="B150" s="1"/>
      <c r="C150" s="14"/>
      <c r="D150" s="14"/>
      <c r="E150" s="14"/>
      <c r="F150" s="14"/>
      <c r="G150" s="14"/>
      <c r="H150" s="14"/>
      <c r="I150" s="1"/>
      <c r="J150" s="1"/>
      <c r="K150" s="1"/>
      <c r="L150" s="1"/>
      <c r="M150" s="1"/>
      <c r="N150" s="1"/>
      <c r="O150" s="1"/>
      <c r="P150" s="1"/>
      <c r="Q150" s="1"/>
      <c r="R150" s="1"/>
      <c r="S150" s="1"/>
      <c r="T150" s="1"/>
      <c r="U150" s="1"/>
      <c r="V150" s="1"/>
      <c r="W150" s="1"/>
      <c r="X150" s="1"/>
      <c r="Y150" s="1"/>
      <c r="Z150" s="1"/>
      <c r="AA150" s="1"/>
      <c r="AB150" s="1"/>
    </row>
    <row r="151" spans="2:28" x14ac:dyDescent="0.2">
      <c r="B151" s="14"/>
      <c r="C151" s="14"/>
      <c r="D151" s="14"/>
      <c r="E151" s="14"/>
      <c r="F151" s="14"/>
      <c r="G151" s="14"/>
      <c r="H151" s="14"/>
      <c r="I151" s="1"/>
      <c r="J151" s="1"/>
      <c r="K151" s="1"/>
      <c r="L151" s="1"/>
      <c r="M151" s="1"/>
      <c r="N151" s="1"/>
      <c r="O151" s="1"/>
      <c r="P151" s="1"/>
      <c r="Q151" s="1"/>
      <c r="R151" s="1"/>
      <c r="S151" s="1"/>
      <c r="T151" s="1"/>
      <c r="U151" s="1"/>
      <c r="V151" s="1"/>
      <c r="W151" s="1"/>
      <c r="X151" s="1"/>
      <c r="Y151" s="1"/>
      <c r="Z151" s="1"/>
      <c r="AA151" s="1"/>
      <c r="AB151" s="1"/>
    </row>
    <row r="152" spans="2:28" x14ac:dyDescent="0.2">
      <c r="B152" s="1"/>
      <c r="C152" s="14"/>
      <c r="D152" s="14"/>
      <c r="E152" s="14"/>
      <c r="F152" s="14"/>
      <c r="G152" s="14"/>
      <c r="H152" s="14"/>
      <c r="I152" s="1"/>
      <c r="J152" s="1"/>
      <c r="K152" s="1"/>
      <c r="L152" s="1"/>
      <c r="M152" s="1"/>
      <c r="N152" s="1"/>
      <c r="O152" s="1"/>
      <c r="P152" s="1"/>
      <c r="Q152" s="1"/>
      <c r="R152" s="1"/>
      <c r="S152" s="1"/>
      <c r="T152" s="1"/>
      <c r="U152" s="1"/>
      <c r="V152" s="1"/>
      <c r="W152" s="1"/>
      <c r="X152" s="1"/>
      <c r="Y152" s="1"/>
      <c r="Z152" s="1"/>
      <c r="AA152" s="1"/>
      <c r="AB152" s="1"/>
    </row>
    <row r="153" spans="2:28" x14ac:dyDescent="0.2">
      <c r="B153" s="1"/>
      <c r="C153" s="14"/>
      <c r="D153" s="14"/>
      <c r="E153" s="14"/>
      <c r="F153" s="14"/>
      <c r="G153" s="14"/>
      <c r="H153" s="14"/>
      <c r="I153" s="1"/>
      <c r="J153" s="1"/>
      <c r="K153" s="1"/>
      <c r="L153" s="1"/>
      <c r="M153" s="1"/>
      <c r="N153" s="1"/>
      <c r="O153" s="1"/>
      <c r="P153" s="1"/>
      <c r="Q153" s="1"/>
      <c r="R153" s="1"/>
      <c r="S153" s="1"/>
      <c r="T153" s="1"/>
      <c r="U153" s="1"/>
      <c r="V153" s="1"/>
      <c r="W153" s="1"/>
      <c r="X153" s="1"/>
      <c r="Y153" s="1"/>
      <c r="Z153" s="1"/>
      <c r="AA153" s="1"/>
      <c r="AB153" s="1"/>
    </row>
    <row r="154" spans="2:28" x14ac:dyDescent="0.2">
      <c r="B154" s="14"/>
      <c r="C154" s="14"/>
      <c r="D154" s="14"/>
      <c r="E154" s="14"/>
      <c r="F154" s="14"/>
      <c r="G154" s="14"/>
      <c r="H154" s="14"/>
      <c r="I154" s="1"/>
      <c r="J154" s="1"/>
      <c r="K154" s="1"/>
      <c r="L154" s="1"/>
      <c r="M154" s="1"/>
      <c r="N154" s="1"/>
      <c r="O154" s="1"/>
      <c r="P154" s="1"/>
      <c r="Q154" s="1"/>
      <c r="R154" s="1"/>
      <c r="S154" s="1"/>
      <c r="T154" s="1"/>
      <c r="U154" s="1"/>
      <c r="V154" s="1"/>
      <c r="W154" s="1"/>
      <c r="X154" s="1"/>
      <c r="Y154" s="1"/>
      <c r="Z154" s="1"/>
      <c r="AA154" s="1"/>
      <c r="AB154" s="1"/>
    </row>
    <row r="155" spans="2:28" x14ac:dyDescent="0.2">
      <c r="B155" s="1"/>
      <c r="C155" s="14"/>
      <c r="D155" s="14"/>
      <c r="E155" s="14"/>
      <c r="F155" s="14"/>
      <c r="G155" s="14"/>
      <c r="H155" s="14"/>
      <c r="I155" s="1"/>
      <c r="J155" s="1"/>
      <c r="K155" s="1"/>
      <c r="L155" s="1"/>
      <c r="M155" s="1"/>
      <c r="N155" s="1"/>
      <c r="O155" s="1"/>
      <c r="P155" s="1"/>
      <c r="Q155" s="1"/>
      <c r="R155" s="1"/>
      <c r="S155" s="1"/>
      <c r="T155" s="1"/>
      <c r="U155" s="1"/>
      <c r="V155" s="1"/>
      <c r="W155" s="1"/>
      <c r="X155" s="1"/>
      <c r="Y155" s="1"/>
      <c r="Z155" s="1"/>
      <c r="AA155" s="1"/>
      <c r="AB155" s="1"/>
    </row>
    <row r="156" spans="2:28" x14ac:dyDescent="0.2">
      <c r="B156" s="14"/>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2:28" x14ac:dyDescent="0.2">
      <c r="B157" s="14"/>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2:28"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2:28" x14ac:dyDescent="0.2">
      <c r="B159" s="14"/>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2:28"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2:28" x14ac:dyDescent="0.2">
      <c r="B161" s="14"/>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2:28" x14ac:dyDescent="0.2">
      <c r="B162" s="14"/>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2:28"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2:28"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2:28"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2:28"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2:28"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2:28"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2:28"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2:28"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2:28" x14ac:dyDescent="0.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2:28" x14ac:dyDescent="0.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2:28" x14ac:dyDescent="0.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2:28" x14ac:dyDescent="0.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2:28" x14ac:dyDescent="0.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2:28" x14ac:dyDescent="0.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3:28" x14ac:dyDescent="0.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3:28" x14ac:dyDescent="0.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3:28" x14ac:dyDescent="0.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3:28" x14ac:dyDescent="0.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3:28" x14ac:dyDescent="0.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3:28" x14ac:dyDescent="0.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3:28" x14ac:dyDescent="0.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3:28" x14ac:dyDescent="0.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3:28" x14ac:dyDescent="0.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3:28" x14ac:dyDescent="0.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3:28" x14ac:dyDescent="0.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3:28" x14ac:dyDescent="0.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3:28" x14ac:dyDescent="0.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3:28" x14ac:dyDescent="0.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3:28" x14ac:dyDescent="0.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3:28" x14ac:dyDescent="0.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3:28" x14ac:dyDescent="0.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3:28" x14ac:dyDescent="0.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3:28" x14ac:dyDescent="0.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3:28" x14ac:dyDescent="0.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3:28" x14ac:dyDescent="0.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3:28" x14ac:dyDescent="0.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3:28" x14ac:dyDescent="0.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3:28" x14ac:dyDescent="0.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3:28" x14ac:dyDescent="0.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3:28" x14ac:dyDescent="0.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3:28" x14ac:dyDescent="0.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3:28" x14ac:dyDescent="0.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3:28" x14ac:dyDescent="0.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3:28" x14ac:dyDescent="0.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3:28" x14ac:dyDescent="0.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3:28" x14ac:dyDescent="0.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3:28" x14ac:dyDescent="0.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3:28" x14ac:dyDescent="0.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3:28" x14ac:dyDescent="0.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3:28" x14ac:dyDescent="0.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3:28" x14ac:dyDescent="0.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3:28" x14ac:dyDescent="0.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3:28" x14ac:dyDescent="0.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3:28" x14ac:dyDescent="0.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3:28" x14ac:dyDescent="0.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3:28" x14ac:dyDescent="0.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3:28" x14ac:dyDescent="0.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3:28" x14ac:dyDescent="0.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3:28" x14ac:dyDescent="0.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3:28" x14ac:dyDescent="0.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3:28" x14ac:dyDescent="0.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3:28" x14ac:dyDescent="0.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3:28" x14ac:dyDescent="0.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3:28" x14ac:dyDescent="0.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3:28" x14ac:dyDescent="0.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3:28" x14ac:dyDescent="0.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3:28" x14ac:dyDescent="0.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3:28" x14ac:dyDescent="0.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3:28" x14ac:dyDescent="0.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3:28" x14ac:dyDescent="0.2">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3:28" x14ac:dyDescent="0.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3:28" x14ac:dyDescent="0.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3:28" x14ac:dyDescent="0.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3:28" x14ac:dyDescent="0.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3:28" x14ac:dyDescent="0.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3:28" x14ac:dyDescent="0.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3:28" x14ac:dyDescent="0.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3:28" x14ac:dyDescent="0.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3:28" x14ac:dyDescent="0.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3:28" x14ac:dyDescent="0.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3:28" x14ac:dyDescent="0.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3:28" x14ac:dyDescent="0.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3:28" x14ac:dyDescent="0.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3:28" x14ac:dyDescent="0.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3:28" x14ac:dyDescent="0.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3:28" x14ac:dyDescent="0.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3:28" x14ac:dyDescent="0.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3:28" x14ac:dyDescent="0.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3:28" x14ac:dyDescent="0.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3:28" x14ac:dyDescent="0.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3:28" x14ac:dyDescent="0.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3:28" x14ac:dyDescent="0.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3:28" x14ac:dyDescent="0.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3:28" x14ac:dyDescent="0.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3:28" x14ac:dyDescent="0.2">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3:28" x14ac:dyDescent="0.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3:28" x14ac:dyDescent="0.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3:28" x14ac:dyDescent="0.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3:28" x14ac:dyDescent="0.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3:28" x14ac:dyDescent="0.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3:28" x14ac:dyDescent="0.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3:28" x14ac:dyDescent="0.2">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3:28" x14ac:dyDescent="0.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3:28" x14ac:dyDescent="0.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3:28" x14ac:dyDescent="0.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3:28" x14ac:dyDescent="0.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3:28" x14ac:dyDescent="0.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3:28" x14ac:dyDescent="0.2">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3:28" x14ac:dyDescent="0.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3:28" x14ac:dyDescent="0.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3:28" x14ac:dyDescent="0.2">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3:28" x14ac:dyDescent="0.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3:28" x14ac:dyDescent="0.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3:28" x14ac:dyDescent="0.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3:28" x14ac:dyDescent="0.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3:28" x14ac:dyDescent="0.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3:28" x14ac:dyDescent="0.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3:28" x14ac:dyDescent="0.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3:28" x14ac:dyDescent="0.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3:28" x14ac:dyDescent="0.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3:28" x14ac:dyDescent="0.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3:28" x14ac:dyDescent="0.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3:28" x14ac:dyDescent="0.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3:28" x14ac:dyDescent="0.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3:28" x14ac:dyDescent="0.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3:28" x14ac:dyDescent="0.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3:28" x14ac:dyDescent="0.2">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3:28" x14ac:dyDescent="0.2">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3:28" x14ac:dyDescent="0.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3:28" x14ac:dyDescent="0.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3:28" x14ac:dyDescent="0.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3:28" x14ac:dyDescent="0.2">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3:28" x14ac:dyDescent="0.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3:28" x14ac:dyDescent="0.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3:28" x14ac:dyDescent="0.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3:28" x14ac:dyDescent="0.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3:28" x14ac:dyDescent="0.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3:28" x14ac:dyDescent="0.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3:28" x14ac:dyDescent="0.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3:28" x14ac:dyDescent="0.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3:28" x14ac:dyDescent="0.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3:28" x14ac:dyDescent="0.2">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3:28" x14ac:dyDescent="0.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3:28" x14ac:dyDescent="0.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3:28" x14ac:dyDescent="0.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3:28" x14ac:dyDescent="0.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3:28" x14ac:dyDescent="0.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3:28" x14ac:dyDescent="0.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3:28" x14ac:dyDescent="0.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3:28" x14ac:dyDescent="0.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3:28" x14ac:dyDescent="0.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3:28" x14ac:dyDescent="0.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3:28" x14ac:dyDescent="0.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3:28" x14ac:dyDescent="0.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3:28" x14ac:dyDescent="0.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3:28" x14ac:dyDescent="0.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3:28" x14ac:dyDescent="0.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3:28" x14ac:dyDescent="0.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3:28" x14ac:dyDescent="0.2">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3:28" x14ac:dyDescent="0.2">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3:28" x14ac:dyDescent="0.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3:28" x14ac:dyDescent="0.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3:28" x14ac:dyDescent="0.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3:28" x14ac:dyDescent="0.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3:28" x14ac:dyDescent="0.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3:28" x14ac:dyDescent="0.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3:28" x14ac:dyDescent="0.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3:28" x14ac:dyDescent="0.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3:28" x14ac:dyDescent="0.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3:28" x14ac:dyDescent="0.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3:28" x14ac:dyDescent="0.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3:28" x14ac:dyDescent="0.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3:28" x14ac:dyDescent="0.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3:28" x14ac:dyDescent="0.2">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3:28" x14ac:dyDescent="0.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3:28" x14ac:dyDescent="0.2">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3:28" x14ac:dyDescent="0.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3:28" x14ac:dyDescent="0.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3:28" x14ac:dyDescent="0.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3:28" x14ac:dyDescent="0.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3:28" x14ac:dyDescent="0.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3:28" x14ac:dyDescent="0.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3:28" x14ac:dyDescent="0.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3:28" x14ac:dyDescent="0.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3:28" x14ac:dyDescent="0.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3:28" x14ac:dyDescent="0.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3:28" x14ac:dyDescent="0.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3:28" x14ac:dyDescent="0.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3:28" x14ac:dyDescent="0.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3:28" x14ac:dyDescent="0.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3:28" x14ac:dyDescent="0.2">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3:28" x14ac:dyDescent="0.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3:28" x14ac:dyDescent="0.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3:28" x14ac:dyDescent="0.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3:28" x14ac:dyDescent="0.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3:28" x14ac:dyDescent="0.2">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3:28" x14ac:dyDescent="0.2">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3:28" x14ac:dyDescent="0.2">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3:28" x14ac:dyDescent="0.2">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3:28" x14ac:dyDescent="0.2">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3:28" x14ac:dyDescent="0.2">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3:28" x14ac:dyDescent="0.2">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3:28" x14ac:dyDescent="0.2">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3:28" x14ac:dyDescent="0.2">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3:28" x14ac:dyDescent="0.2">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3:28" x14ac:dyDescent="0.2">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3:28" x14ac:dyDescent="0.2">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3:28" x14ac:dyDescent="0.2">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3:28" x14ac:dyDescent="0.2">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3:28" x14ac:dyDescent="0.2">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3:28" x14ac:dyDescent="0.2">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3:28" x14ac:dyDescent="0.2">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3:28" x14ac:dyDescent="0.2">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3:28" x14ac:dyDescent="0.2">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3:28" x14ac:dyDescent="0.2">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3:28" x14ac:dyDescent="0.2">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3:28" x14ac:dyDescent="0.2">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3:28" x14ac:dyDescent="0.2">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3:28" x14ac:dyDescent="0.2">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3:28" x14ac:dyDescent="0.2">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3:28" x14ac:dyDescent="0.2">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3:28" x14ac:dyDescent="0.2">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3:28" x14ac:dyDescent="0.2">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3:28" x14ac:dyDescent="0.2">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3:28" x14ac:dyDescent="0.2">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3:28" x14ac:dyDescent="0.2">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3:28" x14ac:dyDescent="0.2">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3:28" x14ac:dyDescent="0.2">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3:28" x14ac:dyDescent="0.2">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3:28" x14ac:dyDescent="0.2">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3:28" x14ac:dyDescent="0.2">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3:28" x14ac:dyDescent="0.2">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3:28" x14ac:dyDescent="0.2">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3:28" x14ac:dyDescent="0.2">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3:28" x14ac:dyDescent="0.2">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3:28" x14ac:dyDescent="0.2">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3:28" x14ac:dyDescent="0.2">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3:28" x14ac:dyDescent="0.2">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2:28" x14ac:dyDescent="0.2">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2:28" x14ac:dyDescent="0.2">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2:28" x14ac:dyDescent="0.2">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2:28" x14ac:dyDescent="0.2">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2:28"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2:28"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2:28"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2:28"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2:28"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2:28"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2:28"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2:28"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2:28"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2:28"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2:28"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2:28"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2:28"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2:28"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2:28"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2:28"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2:28"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2:28"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2:28"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2:28"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2:28"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2:28"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2:28"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2:28"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2:28"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2:28"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2:28"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2:28"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2:28"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2:28"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2:28"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2:28"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2:28"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2:28"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2:28"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2:28"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2:28"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2:28"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2:28"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2:28"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2:28"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2:28"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2:28"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2:28"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2:28"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2:28"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2:28"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2:28"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2:28"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2:28"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2:28"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2:28"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2:28"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2:28"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2:28"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2:28"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2:28"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2:28"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2:28"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2:28"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2:28"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2:28"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2:28"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2:28"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2:28"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2:28"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2:28"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2:28"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2:28"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2:28"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2:28"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2:28"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2:28"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2:28"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2:28"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2:28"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2:28"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2:28"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2:28"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2:28"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2:28"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2:28"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2:28"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2:28"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2:28"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2:28"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2:28"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2:28"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2:28"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2:28"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2:28"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2:28"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2:28"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2:28"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2:28"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2:28"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2:28"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2:28"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2:28"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2:28"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2:28"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2:28"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2:28"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2:28"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2:28"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2:28"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2:28"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2:28"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2:28"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2:28"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2:28"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2:28"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2:28"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2:28"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2:28"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2:28"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2:28"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2:28"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2:28"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2:28"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2:28"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2:28"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2:28"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2:28"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2:28"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2:28"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2:28"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2:28"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2:28"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2:28"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2:28"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2:28"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2:28"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2:28"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2:28"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2:28"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2:28"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2:28"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2:28"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2:28"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2:28"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2:28"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2:28"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2:28"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2:28"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2:28"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2:28"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2:28"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2:28"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2:28"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2:28"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2:28"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2:28"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2:28"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2:28"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2:28"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2:28"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2:28"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2:28"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2:28"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2:28"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2:28"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2:28"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2:28"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2:28"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2:28"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2:28"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2:28"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2:28"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2:28"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2:28"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2:28"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2:28"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2:28"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2:28"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2:28"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2:28"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2:28"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2:28"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2:28"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2:28"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2:28"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2:28"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2:28"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2:28"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2:28"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2:28"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2:28"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2:28"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2:28"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2:28"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2:28"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2:28"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2:28"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2:28"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2:28"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2:28"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2:28"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2:28"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2:28"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2:28"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2:28"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2:28"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2:28"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2:28"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2:28"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2:28"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2:28"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2:28"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2:28"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2:28"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2:28"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2:28"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2:28"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2:28"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2:28"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2:28"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2:28"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2:28"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2:28"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2:28"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2:28"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2:28"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2:28"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2:28"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2:28"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2:28"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2:28"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2:28"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2:28"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2:28"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2:28"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2:28"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2:28"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2:28"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2:28"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2:28"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2:28"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2:28"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2:28"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2:28"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2:28"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2:28"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2:28"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2:28"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2:28"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2:28"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2:28"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2:28"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2:28"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2:28"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2:28"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2:28"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2:28"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2:28"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2:28"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2:28"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2:28"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2:28"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2:28"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2:28"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2:28"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2:28"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2:28"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2:28"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2:28"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2:28"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2:28"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2:28"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2:28"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2:28"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2:28"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2:28"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2:28"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2:28"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2:28"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2:28"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2:28"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2:28"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2:28"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2:28"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2:28"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2:28"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2:28"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2:28"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2:28"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2:28"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2:28"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2:28"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2:28"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2:28"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2:28"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2:28"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2:28"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2:28"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2:28"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2:28"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2:28"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2:28"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2:28"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2:28"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2:28"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2:28"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2:28"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2:28"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2:28"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2:28"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2:28"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2:28"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2:28"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2:28"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2:28"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2:28"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2:28"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2:28"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2:28"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2:28"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2:28"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2:28"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2:28"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2:28"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2:28"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2:28"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2:28"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2:28"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2:28"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2:28" x14ac:dyDescent="0.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2:28" x14ac:dyDescent="0.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2:28" x14ac:dyDescent="0.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2:28" x14ac:dyDescent="0.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2:28" x14ac:dyDescent="0.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2:28" x14ac:dyDescent="0.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2:28" x14ac:dyDescent="0.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2:28" x14ac:dyDescent="0.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2:28" x14ac:dyDescent="0.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2:28" x14ac:dyDescent="0.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2:28" x14ac:dyDescent="0.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2:28" x14ac:dyDescent="0.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2:28" x14ac:dyDescent="0.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2:28" x14ac:dyDescent="0.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2:28" x14ac:dyDescent="0.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2:28" x14ac:dyDescent="0.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2:28" x14ac:dyDescent="0.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2:28" x14ac:dyDescent="0.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2:28" x14ac:dyDescent="0.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2:28" x14ac:dyDescent="0.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2:28" x14ac:dyDescent="0.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2:28" x14ac:dyDescent="0.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2:28" x14ac:dyDescent="0.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2:28" x14ac:dyDescent="0.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2:28" x14ac:dyDescent="0.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2:28" x14ac:dyDescent="0.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2:28" x14ac:dyDescent="0.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2:28" x14ac:dyDescent="0.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2:28" x14ac:dyDescent="0.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2:28" x14ac:dyDescent="0.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2:28" x14ac:dyDescent="0.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2:28" x14ac:dyDescent="0.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2:28" x14ac:dyDescent="0.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2:28" x14ac:dyDescent="0.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2:28" x14ac:dyDescent="0.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2:28" x14ac:dyDescent="0.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2:28" x14ac:dyDescent="0.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2:28" x14ac:dyDescent="0.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2:28" x14ac:dyDescent="0.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2:28" x14ac:dyDescent="0.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2:28" x14ac:dyDescent="0.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2:28" x14ac:dyDescent="0.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2:28" x14ac:dyDescent="0.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2:28" x14ac:dyDescent="0.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2:28" x14ac:dyDescent="0.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2:28" x14ac:dyDescent="0.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2:28" x14ac:dyDescent="0.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2:28" x14ac:dyDescent="0.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2:28" x14ac:dyDescent="0.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2:28" x14ac:dyDescent="0.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2:28" x14ac:dyDescent="0.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2:28" x14ac:dyDescent="0.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2:28" x14ac:dyDescent="0.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2:28" x14ac:dyDescent="0.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2:28" x14ac:dyDescent="0.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2:28" x14ac:dyDescent="0.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2:28" x14ac:dyDescent="0.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2:28" x14ac:dyDescent="0.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2:28" x14ac:dyDescent="0.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2:28" x14ac:dyDescent="0.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2:28" x14ac:dyDescent="0.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2:28" x14ac:dyDescent="0.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2:28" x14ac:dyDescent="0.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2:28" x14ac:dyDescent="0.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2:28" x14ac:dyDescent="0.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2:28" x14ac:dyDescent="0.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2:28" x14ac:dyDescent="0.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2:28" x14ac:dyDescent="0.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2:28" x14ac:dyDescent="0.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2:28" x14ac:dyDescent="0.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2:28" x14ac:dyDescent="0.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2:28" x14ac:dyDescent="0.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2:28" x14ac:dyDescent="0.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2:28" x14ac:dyDescent="0.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2:28" x14ac:dyDescent="0.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2:28" x14ac:dyDescent="0.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2:28" x14ac:dyDescent="0.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2:28" x14ac:dyDescent="0.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2:28" x14ac:dyDescent="0.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2:28" x14ac:dyDescent="0.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2:28" x14ac:dyDescent="0.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2:28" x14ac:dyDescent="0.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2:28" x14ac:dyDescent="0.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2:28" x14ac:dyDescent="0.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2:28" x14ac:dyDescent="0.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2:28" x14ac:dyDescent="0.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2:28" x14ac:dyDescent="0.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2:28" x14ac:dyDescent="0.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2:28" x14ac:dyDescent="0.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2:28" x14ac:dyDescent="0.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2:28" x14ac:dyDescent="0.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2:28" x14ac:dyDescent="0.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2:28" x14ac:dyDescent="0.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2:28" x14ac:dyDescent="0.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2:28" x14ac:dyDescent="0.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2:28" x14ac:dyDescent="0.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2:28" x14ac:dyDescent="0.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2:28" x14ac:dyDescent="0.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2:28" x14ac:dyDescent="0.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2:28" x14ac:dyDescent="0.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2:28" x14ac:dyDescent="0.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2:28" x14ac:dyDescent="0.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2:28" x14ac:dyDescent="0.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2:28" x14ac:dyDescent="0.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2:28" x14ac:dyDescent="0.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2:28" x14ac:dyDescent="0.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2:28" x14ac:dyDescent="0.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2:28" x14ac:dyDescent="0.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2:28" x14ac:dyDescent="0.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2:28" x14ac:dyDescent="0.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2:28" x14ac:dyDescent="0.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2:28" x14ac:dyDescent="0.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2:28" x14ac:dyDescent="0.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2:28" x14ac:dyDescent="0.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2:28" x14ac:dyDescent="0.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2:28" x14ac:dyDescent="0.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2:28" x14ac:dyDescent="0.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2:28" x14ac:dyDescent="0.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2:28" x14ac:dyDescent="0.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2:28" x14ac:dyDescent="0.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2:28" x14ac:dyDescent="0.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2:28" x14ac:dyDescent="0.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2:28" x14ac:dyDescent="0.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2:28" x14ac:dyDescent="0.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2:28" x14ac:dyDescent="0.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2:28" x14ac:dyDescent="0.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2:28" x14ac:dyDescent="0.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2:28" x14ac:dyDescent="0.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2:28" x14ac:dyDescent="0.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2:28" x14ac:dyDescent="0.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2:28" x14ac:dyDescent="0.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2:28" x14ac:dyDescent="0.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2:28" x14ac:dyDescent="0.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2:28" x14ac:dyDescent="0.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2:28" x14ac:dyDescent="0.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2:28" x14ac:dyDescent="0.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2:28" x14ac:dyDescent="0.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2:28" x14ac:dyDescent="0.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2:28" x14ac:dyDescent="0.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2:28" x14ac:dyDescent="0.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2:28" x14ac:dyDescent="0.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2:28" x14ac:dyDescent="0.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2:28" x14ac:dyDescent="0.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2:28" x14ac:dyDescent="0.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2:28" x14ac:dyDescent="0.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2:28" x14ac:dyDescent="0.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2:28" x14ac:dyDescent="0.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2:28" x14ac:dyDescent="0.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2:28" x14ac:dyDescent="0.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2:28" x14ac:dyDescent="0.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2:28" x14ac:dyDescent="0.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2:28" x14ac:dyDescent="0.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2:28" x14ac:dyDescent="0.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2:28" x14ac:dyDescent="0.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2:28" x14ac:dyDescent="0.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sheetData>
  <sortState xmlns:xlrd2="http://schemas.microsoft.com/office/spreadsheetml/2017/richdata2" ref="B91:B404">
    <sortCondition ref="B91:B404"/>
  </sortState>
  <mergeCells count="2">
    <mergeCell ref="K10:M10"/>
    <mergeCell ref="B3:I4"/>
  </mergeCells>
  <phoneticPr fontId="16" type="noConversion"/>
  <pageMargins left="0.7" right="0.7" top="0.75" bottom="0.75" header="0.3" footer="0.3"/>
  <pageSetup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ube xmlns="https://www.cubesoftware.com/1.0/CUBE_RANGES">%5B%7B%22id%22%3A%22R4a432b92_9ece_4078_aecb_b052cf3eecfe%22%2C%22name%22%3A%22Range%201%22%2C%22a1%22%3A%22A25%3AM29%22%2C%22active%22%3Atrue%2C%22permissions%22%3A%7B%22canFetch%22%3Atrue%2C%22canPublish%22%3Atrue%7D%2C%22origin%22%3A%7B%22apiRangeId%22%3Anull%2C%22companyId%22%3A%22db18c724-f7cd-4e94-a0f0-0e72632444db%22%2C%22sheetId%22%3A%22%7B0156F4D5-B29E-B846-89A3-9B6136DBEA54%7D%22%2C%22templateId%22%3Anull%7D%2C%22workspace%22%3A%7B%22rows%22%3A%5B%7B%22tld%22%3A15993%2C%22children%22%3A%5B16224%2C16205%2C16156%5D%7D%5D%2C%22columns%22%3A%5B%7B%22tld%22%3A15999%2C%22children%22%3A%5B16000%2C16248%5D%7D%2C%7B%22tld%22%3A16003%2C%22children%22%3A%5B16023%2C16024%2C16025%2C16027%2C16028%2C16029%2C16031%2C16032%2C16033%2C16035%2C16036%2C16037%5D%7D%5D%2C%22filters%22%3A%5B%7B%22tld%22%3A15996%2C%22children%22%3A%5B15997%5D%2C%22parents%22%3A%5B15997%5D%7D%2C%7B%22tld%22%3A16055%2C%22children%22%3A%5B16249%5D%2C%22parents%22%3A%5B16249%5D%7D%2C%7B%22tld%22%3A16057%2C%22children%22%3A%5B16253%5D%2C%22parents%22%3A%5B16253%5D%7D%2C%7B%22tld%22%3A16059%2C%22children%22%3A%5B16259%5D%2C%22parents%22%3A%5B16259%5D%7D%5D%2C%22type%22%3A%22loadExisting%22%7D%7D%2C%7B%22id%22%3A%22Rbd654e77_f4a6_4891_a064_20e32ab69549%22%2C%22name%22%3A%22Range%201%22%2C%22a1%22%3A%22B7%3AP54%22%2C%22active%22%3Atrue%2C%22permissions%22%3A%7B%22canFetch%22%3Atrue%2C%22canPublish%22%3Atrue%7D%2C%22origin%22%3A%7B%22apiRangeId%22%3Anull%2C%22companyId%22%3A%22db18c724-f7cd-4e94-a0f0-0e72632444db%22%2C%22sheetId%22%3A%22%7B8C7B08F3-8E84-D54C-AC41-3BC57043DBB4%7D%22%2C%22templateId%22%3Anull%7D%2C%22workspace%22%3A%7B%22rows%22%3A%5B%7B%22tld%22%3A15993%2C%22children%22%3A%5B16205%2C16208%2C16209%2C16207%2C16206%2C16187%2C16188%2C16189%2C16190%2C16197%2C16201%2C16199%2C16198%2C16200%2C16202%2C16203%2C16194%2C16196%2C16195%2C16192%2C16204%2C16191%2C16224%2C16227%2C16228%2C16226%2C16225%2C16221%2C16220%2C16217%2C16219%2C16218%5D%7D%2C%7B%22tld%22%3A16055%2C%22children%22%3A%5B16249%5D%7D%5D%2C%22columns%22%3A%5B%7B%22tld%22%3A15999%2C%22children%22%3A%5B16000%2C16001%5D%7D%2C%7B%22tld%22%3A16003%2C%22children%22%3A%5B16023%2C16024%2C16025%2C16027%2C16028%2C16029%2C16031%2C16032%2C16033%2C16035%2C16036%2C16037%2C16021%5D%7D%5D%2C%22filters%22%3A%5B%7B%22tld%22%3A15996%2C%22children%22%3A%5B15997%5D%2C%22parents%22%3A%5B15997%5D%7D%2C%7B%22tld%22%3A16057%2C%22children%22%3A%5B16253%5D%2C%22parents%22%3A%5B16253%5D%7D%2C%7B%22tld%22%3A16059%2C%22children%22%3A%5B16259%5D%2C%22parents%22%3A%5B16259%5D%7D%5D%2C%22type%22%3A%22loadExisting%22%7D%7D%2C%7B%22id%22%3A%22R66c4539b_4396_49bb_8e40_b138af3ecca3%22%2C%22name%22%3A%22Range%201%22%2C%22a1%22%3A%22B10%3AT58%22%2C%22active%22%3Atrue%2C%22permissions%22%3A%7B%22canFetch%22%3Atrue%2C%22canPublish%22%3Atrue%7D%2C%22origin%22%3A%7B%22apiRangeId%22%3Anull%2C%22companyId%22%3A%22db18c724-f7cd-4e94-a0f0-0e72632444db%22%2C%22sheetId%22%3A%22%7BB4759B0F-7834-294F-B03A-1C9FD8DB18C7%7D%22%2C%22templateId%22%3Anull%7D%2C%22workspace%22%3A%7B%22rows%22%3A%5B%7B%22tld%22%3A15993%2C%22children%22%3A%5B16205%2C16208%2C16209%2C16207%2C16206%2C16187%2C16188%2C16189%2C16190%2C16197%2C16201%2C16199%2C16198%2C16200%2C16202%2C16203%2C16194%2C16196%2C16195%2C16192%2C16204%2C16191%2C16224%2C16227%2C16228%2C16226%2C16225%2C16221%2C16220%2C16217%2C16219%2C16218%5D%7D%2C%7B%22tld%22%3A16055%2C%22children%22%3A%5B16249%5D%7D%5D%2C%22columns%22%3A%5B%7B%22tld%22%3A15999%2C%22children%22%3A%5B16000%2C16001%5D%7D%2C%7B%22tld%22%3A16003%2C%22children%22%3A%5B16032%2C16031%5D%7D%5D%2C%22filters%22%3A%5B%7B%22tld%22%3A15996%2C%22children%22%3A%5B15997%5D%2C%22parents%22%3A%5B15997%5D%7D%2C%7B%22tld%22%3A16057%2C%22children%22%3A%5B16253%5D%2C%22parents%22%3A%5B16253%5D%7D%2C%7B%22tld%22%3A16059%2C%22children%22%3A%5B16259%5D%2C%22parents%22%3A%5B16259%5D%7D%5D%2C%22type%22%3A%22loadExisting%22%7D%7D%2C%7B%22id%22%3A%22R8b9a7814_8e97_401e_ad14_49e72f441d71%22%2C%22name%22%3A%22Range%201%22%2C%22a1%22%3A%22B13%3AV70%22%2C%22active%22%3Atrue%2C%22permissions%22%3A%7B%22canFetch%22%3Atrue%2C%22canPublish%22%3Atrue%7D%2C%22origin%22%3A%7B%22apiRangeId%22%3Anull%2C%22companyId%22%3A%22db18c724-f7cd-4e94-a0f0-0e72632444db%22%2C%22sheetId%22%3A%22%7B06B78C7C-095D-CB4D-B753-F7C84ACA9EE3%7D%22%2C%22templateId%22%3Anull%7D%2C%22workspace%22%3A%7B%22rows%22%3A%5B%7B%22tld%22%3A15993%2C%22children%22%3A%5B16201%2C16199%2C16198%2C16200%2C16202%2C16203%2C16194%2C16196%2C16192%2C16215%2C16222%2C16602%5D%7D%2C%7B%22tld%22%3A16059%2C%22children%22%3A%5B16060%2C16266%2C16278%2C16296%2C16324%2C16326%2C16276%2C16286%2C16307%2C16314%2C16316%2C16346%2C16347%2C16351%2C16352%2C16267%2C16293%2C16321%2C16338%5D%7D%2C%7B%22tld%22%3A15996%2C%22children%22%3A%5B16243%5D%7D%2C%7B%22tld%22%3A16055%2C%22children%22%3A%5B16056%5D%7D%2C%7B%22tld%22%3A16057%2C%22children%22%3A%5B16058%5D%7D%5D%2C%22columns%22%3A%5B%7B%22tld%22%3A15999%2C%22children%22%3A%5B16000%2C16001%5D%7D%2C%7B%22tld%22%3A16003%2C%22children%22%3A%5B16004%2C16023%2C16024%2C16025%2C16027%2C16028%2C16029%2C16031%2C16032%2C16033%2C16035%2C16036%2C16037%2C16021%5D%7D%5D%2C%22filters%22%3A%5B%5D%2C%22type%22%3A%22loadExisting%22%7D%7D%2C%7B%22id%22%3A%22Rf9c4aa8e_8d05_4f94_a60f_7fc019fd7e32%22%2C%22name%22%3A%22Fetch%20Range%22%2C%22a1%22%3A%22B7%3AR34%22%2C%22active%22%3Atrue%2C%22permissions%22%3A%7B%22canFetch%22%3Atrue%2C%22canPublish%22%3Afalse%7D%2C%22origin%22%3A%7B%22apiRangeId%22%3Anull%2C%22companyId%22%3A%22db18c724-f7cd-4e94-a0f0-0e72632444db%22%2C%22sheetId%22%3A%22%7B222F916F-2860-F04A-A017-DECCE07296F3%7D%22%2C%22templateId%22%3Anull%7D%2C%22workspace%22%3A%7B%22rows%22%3A%5B%7B%22tld%22%3A15996%2C%22children%22%3A%5B16231%2C16229%2C16237%2C16232%2C16233%2C16234%2C16235%2C16242%2C16238%2C16239%2C16240%2C16243%5D%7D%2C%7B%22tld%22%3A15993%2C%22children%22%3A%5B16602%5D%7D%2C%7B%22tld%22%3A16055%2C%22children%22%3A%5B16056%5D%7D%2C%7B%22tld%22%3A16057%2C%22children%22%3A%5B16058%5D%7D%2C%7B%22tld%22%3A16059%2C%22children%22%3A%5B16060%5D%7D%5D%2C%22columns%22%3A%5B%7B%22tld%22%3A15999%2C%22children%22%3A%5B16001%5D%7D%2C%7B%22tld%22%3A16003%2C%22children%22%3A%5B16040%2C16041%2C16042%2C16044%2C16045%2C16046%2C16048%2C16049%2C16050%2C16052%2C16053%2C16054%5D%7D%5D%2C%22filters%22%3A%5B%5D%2C%22type%22%3A%22loadExisting%22%7D%7D%2C%7B%22id%22%3A%22R5d054aeb_0e49_4631_a78d_1eb4b507825d%22%2C%22name%22%3A%22Pubclish%20Range%22%2C%22a1%22%3A%22B36%3AR49%22%2C%22active%22%3Afalse%2C%22permissions%22%3A%7B%22canFetch%22%3Afalse%2C%22canPublish%22%3Atrue%7D%2C%22origin%22%3A%7B%22apiRangeId%22%3Anull%2C%22companyId%22%3A%22db18c724-f7cd-4e94-a0f0-0e72632444db%22%2C%22sheetId%22%3A%22%7B222F916F-2860-F04A-A017-DECCE07296F3%7D%22%2C%22templateId%22%3Anull%7D%2C%22workspace%22%3A%7B%22rows%22%3A%5B%7B%22tld%22%3A15996%2C%22children%22%3A%5B16231%2C16229%2C16237%2C16232%2C16233%2C16234%2C16235%2C16242%2C16238%2C16239%2C16240%2C16243%5D%7D%2C%7B%22tld%22%3A15993%2C%22children%22%3A%5B16602%5D%7D%2C%7B%22tld%22%3A16055%2C%22children%22%3A%5B16056%5D%7D%2C%7B%22tld%22%3A16057%2C%22children%22%3A%5B16058%5D%7D%2C%7B%22tld%22%3A16059%2C%22children%22%3A%5B16060%5D%7D%5D%2C%22columns%22%3A%5B%7B%22tld%22%3A15999%2C%22children%22%3A%5B16001%5D%7D%2C%7B%22tld%22%3A16003%2C%22children%22%3A%5B16023%2C16024%2C16025%2C16027%2C16028%2C16029%2C16031%2C16032%2C16033%2C16035%2C16036%2C16037%5D%7D%5D%2C%22filters%22%3A%5B%5D%2C%22type%22%3A%22loadExisting%22%7D%7D%2C%7B%22id%22%3A%22Rab7b3296_7837_44fd_bb49_8fc6d8bda609%22%2C%22name%22%3A%22Range%201%22%2C%22a1%22%3A%22D12%3ACS96%22%2C%22active%22%3Atrue%2C%22permissions%22%3A%7B%22canFetch%22%3Atrue%2C%22canPublish%22%3Atrue%7D%2C%22origin%22%3A%7B%22apiRangeId%22%3Anull%2C%22companyId%22%3A%22f104ed6a-1635-44bd-80be-1a41495ceb00%22%2C%22sheetId%22%3A%22%7BFE710B18-904F-5344-A47C-189F36302827%7D%22%2C%22templateId%22%3Anull%7D%2C%22workspace%22%3A%7B%22rows%22%3A%5B%7B%22tld%22%3A2821%2C%22children%22%3A%5B2941%2C4237%2C4239%2C2942%2C4241%2C4245%2C4242%2C2943%2C4246%2C4244%2C2945%2C2944%5D%7D%2C%7B%22tld%22%3A2882%2C%22children%22%3A%5B2883%5D%7D%2C%7B%22tld%22%3A2884%2C%22children%22%3A%5B2885%5D%7D%2C%7B%22tld%22%3A2824%2C%22children%22%3A%5B7061%5D%7D%5D%2C%22columns%22%3A%5B%7B%22tld%22%3A2818%2C%22children%22%3A%5B4260%2C4261%2C4264%2C4263%5D%7D%2C%7B%22tld%22%3A2828%2C%22children%22%3A%5B2848%2C2849%2C2850%2C2852%2C2853%2C2854%2C2856%2C2857%2C2858%2C2860%2C2861%2C2862%5D%7D%5D%2C%22filters%22%3A%5B%7B%22tld%22%3A2880%2C%22children%22%3A%5B2946%5D%2C%22parents%22%3A%5B2946%5D%7D%5D%2C%22type%22%3A%22loadExisting%22%7D%7D%2C%7B%22id%22%3A%22Re57c70d3_b9c4_48cf_92b9_a99d75c9a590%22%2C%22name%22%3A%22Publish%22%2C%22a1%22%3A%22D12%3ACS67%22%2C%22active%22%3Atrue%2C%22permissions%22%3A%7B%22canFetch%22%3Afalse%2C%22canPublish%22%3Atrue%7D%2C%22origin%22%3A%7B%22apiRangeId%22%3Anull%2C%22companyId%22%3A%22db18c724-f7cd-4e94-a0f0-0e72632444db%22%2C%22sheetId%22%3A%22%7BFE710B18-904F-5344-A47C-189F36302827%7D%22%2C%22templateId%22%3Anull%7D%2C%22workspace%22%3A%7B%22rows%22%3A%5B%7B%22tld%22%3A15996%2C%22children%22%3A%5B16242%2C16243%2C16239%2C16237%2C16238%2C16232%2C16233%2C16231%2C16234%2C16235%2C16240%2C16229%5D%7D%2C%7B%22tld%22%3A16055%2C%22children%22%3A%5B16056%5D%7D%2C%7B%22tld%22%3A16057%2C%22children%22%3A%5B16058%5D%7D%2C%7B%22tld%22%3A16059%2C%22children%22%3A%5B16060%5D%7D%2C%7B%22tld%22%3A15999%2C%22children%22%3A%5B16000%5D%7D%5D%2C%22columns%22%3A%5B%7B%22tld%22%3A15993%2C%22children%22%3A%5B16221%2C16220%2C17292%2C16217%2C16218%2C16219%5D%7D%2C%7B%22tld%22%3A16003%2C%22children%22%3A%5B16023%2C16024%2C16025%2C16027%2C16028%2C16029%2C16031%2C16032%2C16033%2C16035%2C16036%2C16037%5D%7D%5D%2C%22filters%22%3A%5B%5D%2C%22type%22%3A%22loadExisting%22%7D%7D%2C%7B%22id%22%3A%22R6907eb85_e5d0_4618_b856_4d3522d70dde%22%2C%22name%22%3A%22Range%201%22%2C%22a1%22%3A%22B34%3AT72%22%2C%22active%22%3Atrue%2C%22permissions%22%3A%7B%22canFetch%22%3Atrue%2C%22canPublish%22%3Afalse%7D%2C%22origin%22%3A%7B%22apiRangeId%22%3Anull%2C%22companyId%22%3A%22db18c724-f7cd-4e94-a0f0-0e72632444db%22%2C%22sheetId%22%3A%22%7BFB24A042-7252-F846-91B3-66393C19CCE1%7D%22%2C%22templateId%22%3Anull%7D%2C%22workspace%22%3A%7B%22rows%22%3A%5B%7B%22tld%22%3A15993%2C%22children%22%3A%5B16205%2C16192%2C16191%2C16222%2C16156%2C16224%5D%7D%2C%7B%22tld%22%3A15996%2C%22children%22%3A%5B15997%2C16243%5D%7D%2C%7B%22tld%22%3A16055%2C%22children%22%3A%5B16249%2C16250%2C16252%2C16251%5D%7D%2C%7B%22tld%22%3A16057%2C%22children%22%3A%5B16253%2C16257%2C16255%2C16258%2C16256%2C16254%5D%7D%2C%7B%22tld%22%3A16059%2C%22children%22%3A%5B16259%5D%7D%2C%7B%22tld%22%3A15999%2C%22children%22%3A%5B16000%2C16001%5D%7D%5D%2C%22columns%22%3A%5B%7B%22tld%22%3A16003%2C%22children%22%3A%5B16032%2C16023%2C16024%2C16025%2C16027%2C16028%2C16029%2C16031%2C16033%2C16035%2C16036%2C16037%5D%7D%5D%2C%22filters%22%3A%5B%5D%2C%22type%22%3A%22loadExisting%22%7D%7D%2C%7B%22id%22%3A%22Ra438b143_2bbb_4e3a_9945_37ef0bf41cab%22%2C%22name%22%3A%22Range%201%22%2C%22a1%22%3A%22A13%3AV70%22%2C%22active%22%3Atrue%2C%22permissions%22%3A%7B%22canFetch%22%3Atrue%2C%22canPublish%22%3Atrue%7D%2C%22origin%22%3A%7B%22apiRangeId%22%3Anull%2C%22companyId%22%3A%223d0ba0b6-776f-488e-87e9-84791d0f4c1f%22%2C%22sheetId%22%3A%22%7B06B78C7C-095D-CB4D-B753-F7C84ACA9EE3%7D%22%2C%22templateId%22%3Anull%7D%2C%22workspace%22%3A%7B%22rows%22%3A%5B%7B%22tld%22%3A20958%2C%22children%22%3A%5B21099%2C21101%2C21100%2C21102%2C21106%2C21105%2C21103%2C21104%2C21097%2C21149%2C21150%2C21164%5D%7D%2C%7B%22tld%22%3A21086%2C%22children%22%3A%5B21087%2C21321%2C21331%2C21264%2C21338%2C21297%2C21295%2C21337%2C21308%2C21305%2C21298%2C21274%2C21334%2C21283%2C21273%2C21341%2C21269%2C21300%2C21319%2C21342%2C21346%2C21330%2C21312%2C21284%2C21282%2C21332%2C21322%2C21301%2C21294%2C21292%2C21262%2C21261%2C21257%2C21256%2C21315%2C21287%2C21270%5D%7D%2C%7B%22tld%22%3A20961%2C%22children%22%3A%5B21167%5D%7D%2C%7B%22tld%22%3A21082%2C%22children%22%3A%5B21083%5D%7D%2C%7B%22tld%22%3A21084%2C%22children%22%3A%5B21085%5D%7D%5D%2C%22columns%22%3A%5B%7B%22tld%22%3A20964%2C%22children%22%3A%5B20965%2C21181%5D%7D%2C%7B%22tld%22%3A20968%2C%22children%22%3A%5B20969%2C20988%2C20989%2C20990%2C20992%2C20993%2C20994%2C20996%2C20997%2C20998%2C21000%2C21001%2C21002%2C20986%5D%7D%5D%2C%22filters%22%3A%5B%5D%2C%22type%22%3A%22loadExisting%22%7D%7D%2C%7B%22id%22%3A%22Rf2a45065_746d_494b_a4c2_89e2c9aa9053%22%2C%22name%22%3A%22Range%201%22%2C%22a1%22%3A%22A11%3AAF25%22%2C%22active%22%3Atrue%2C%22permissions%22%3A%7B%22canFetch%22%3Atrue%2C%22canPublish%22%3Atrue%7D%2C%22origin%22%3A%7B%22apiRangeId%22%3Anull%2C%22companyId%22%3A%223d0ba0b6-776f-488e-87e9-84791d0f4c1f%22%2C%22sheetId%22%3A%22%7B57476557-C640-4F89-BC6F-06810D9ABB90%7D%22%2C%22templateId%22%3Anull%7D%2C%22workspace%22%3A%7B%22rows%22%3A%5B%7B%22tld%22%3A20958%2C%22children%22%3A%5B21099%2C21101%2C21100%2C21106%2C21105%2C21103%2C21104%2C21097%2C21149%2C21150%5D%7D%2C%7B%22tld%22%3A20961%2C%22children%22%3A%5B21166%5D%7D%2C%7B%22tld%22%3A21084%2C%22children%22%3A%5B21085%5D%7D%2C%7B%22tld%22%3A21082%2C%22children%22%3A%5B21083%5D%7D%5D%2C%22columns%22%3A%5B%7B%22tld%22%3A20964%2C%22children%22%3A%5B20965%2C21181%5D%7D%2C%7B%22tld%22%3A20968%2C%22children%22%3A%5B20988%2C20989%2C20990%2C20992%2C20993%2C20994%2C20996%2C20997%2C20998%2C21000%2C21001%2C21002%2C21005%2C21006%2C21007%2C21009%2C21010%2C21011%2C21013%2C21014%2C21015%2C21017%2C21018%2C21019%2C21003%5D%7D%2C%7B%22tld%22%3A21086%2C%22children%22%3A%5B21249%2C21087%5D%7D%5D%2C%22filters%22%3A%5B%5D%2C%22type%22%3A%22loadExisting%22%7D%7D%2C%7B%22id%22%3A%22R927f2a8c_2fde_48f7_bf2a_cec8ddce87f7%22%2C%22name%22%3A%22Range%201%22%2C%22a1%22%3A%22D14%3ACT77%22%2C%22active%22%3Atrue%2C%22permissions%22%3A%7B%22canFetch%22%3Afalse%2C%22canPublish%22%3Atrue%7D%2C%22origin%22%3A%7B%22apiRangeId%22%3Anull%2C%22companyId%22%3A%223d0ba0b6-776f-488e-87e9-84791d0f4c1f%22%2C%22sheetId%22%3A%22%7BFE710B18-904F-5344-A47C-189F36302827%7D%22%2C%22templateId%22%3Anull%7D%2C%22workspace%22%3A%7B%22rows%22%3A%5B%7B%22tld%22%3A20961%2C%22children%22%3A%5B21166%2C21167%2C21171%2C21169%2C21170%2C21174%2C21175%2C21173%2C21176%2C21177%2C21179%2C21178%5D%7D%2C%7B%22tld%22%3A21082%2C%22children%22%3A%5B21083%5D%7D%2C%7B%22tld%22%3A21084%2C%22children%22%3A%5B21085%5D%7D%2C%7B%22tld%22%3A21086%2C%22children%22%3A%5B21087%5D%7D%2C%7B%22tld%22%3A20964%2C%22children%22%3A%5B20965%5D%7D%5D%2C%22columns%22%3A%5B%7B%22tld%22%3A20958%2C%22children%22%3A%5B21152%2C21153%2C21154%2C21155%2C21156%2C21157%5D%7D%2C%7B%22tld%22%3A20968%2C%22children%22%3A%5B20988%2C20989%2C20990%2C20992%2C20993%2C20994%2C20996%2C20997%2C20998%2C21000%2C21001%2C21002%5D%7D%5D%2C%22filters%22%3A%5B%5D%2C%22type%22%3A%22loadExisting%22%7D%7D%2C%7B%22id%22%3A%22R3dd1f851_7d60_43f3_af40_0e463c5aea5f%22%2C%22name%22%3A%22Range%201%22%2C%22a1%22%3A%22C11%3AQ32%22%2C%22active%22%3Atrue%2C%22permissions%22%3A%7B%22canFetch%22%3Atrue%2C%22canPublish%22%3Atrue%7D%2C%22origin%22%3A%7B%22apiRangeId%22%3Anull%2C%22companyId%22%3A%223d0ba0b6-776f-488e-87e9-84791d0f4c1f%22%2C%22sheetId%22%3A%22%7BCD0D2FE0-7FDF-49FA-BF6C-C1A278B5DE4F%7D%22%2C%22templateId%22%3Anull%7D%2C%22workspace%22%3A%7B%22rows%22%3A%5B%7B%22tld%22%3A20961%2C%22children%22%3A%5B21167%2C21166%2C21165%2C21173%2C21174%2C21175%2C21176%2C21177%2C21172%2C21171%2C21169%2C21170%2C21168%2C21178%2C21179%2C20962%5D%7D%2C%7B%22tld%22%3A21086%2C%22children%22%3A%5B21249%5D%7D%2C%7B%22tld%22%3A21082%2C%22children%22%3A%5B21189%5D%7D%2C%7B%22tld%22%3A21084%2C%22children%22%3A%5B21193%5D%7D%5D%2C%22columns%22%3A%5B%7B%22tld%22%3A20964%2C%22children%22%3A%5B21181%2C26403%5D%7D%2C%7B%22tld%22%3A20968%2C%22children%22%3A%5B21003%2C21005%5D%7D%2C%7B%22tld%22%3A20958%2C%22children%22%3A%5B21097%2C21164%5D%7D%5D%2C%22filters%22%3A%5B%5D%2C%22type%22%3A%22loadExisting%22%7D%7D%2C%7B%22id%22%3A%22R0cd61c54_443e_4364_b077_9ee26e72a28c%22%2C%22name%22%3A%22Range%201%22%2C%22a1%22%3A%22B11%3AK61%22%2C%22active%22%3Atrue%2C%22permissions%22%3A%7B%22canFetch%22%3Atrue%2C%22canPublish%22%3Atrue%7D%2C%22origin%22%3A%7B%22apiRangeId%22%3Anull%2C%22companyId%22%3A%223d0ba0b6-776f-488e-87e9-84791d0f4c1f%22%2C%22sheetId%22%3A%22%7B476E5795-1E5F-4159-9A67-F54DA90E72F8%7D%22%2C%22templateId%22%3Anull%7D%2C%22workspace%22%3A%7B%22rows%22%3A%5B%7B%22tld%22%3A20958%2C%22children%22%3A%5B21088%2C21089%2C21090%2C21091%2C21092%2C21093%2C21094%2C21095%2C21096%2C21098%2C21099%2C21101%2C21100%2C21106%2C21105%2C21103%2C21104%2C21107%2C21097%2C21109%2C21110%2C21149%2C21159%2C21162%2C21163%2C21161%2C21160%2C21152%2C21155%2C21157%2C21156%5D%7D%2C%7B%22tld%22%3A21086%2C%22children%22%3A%5B21249%5D%7D%2C%7B%22tld%22%3A20961%2C%22children%22%3A%5B20962%5D%7D%2C%7B%22tld%22%3A21082%2C%22children%22%3A%5B21189%2C21083%5D%7D%2C%7B%22tld%22%3A21084%2C%22children%22%3A%5B21193%2C21085%5D%7D%5D%2C%22columns%22%3A%5B%7B%22tld%22%3A20964%2C%22children%22%3A%5B21181%5D%7D%2C%7B%22tld%22%3A20968%2C%22children%22%3A%5B20986%5D%7D%5D%2C%22filters%22%3A%5B%5D%2C%22type%22%3A%22loadExisting%22%7D%7D%2C%7B%22id%22%3A%22R012dcc07_c298_4a18_96b4_afed50064d51%22%2C%22name%22%3A%22Range%201%22%2C%22a1%22%3A%22A10%3AX16%22%2C%22active%22%3Atrue%2C%22permissions%22%3A%7B%22canFetch%22%3Afalse%2C%22canPublish%22%3Atrue%7D%2C%22origin%22%3A%7B%22apiRangeId%22%3Anull%2C%22companyId%22%3A%223d0ba0b6-776f-488e-87e9-84791d0f4c1f%22%2C%22sheetId%22%3A%22%7B46D9DA1E-CC5C-4C89-A329-3C37EB661511%7D%22%2C%22templateId%22%3Anull%7D%2C%22workspace%22%3A%7B%22rows%22%3A%5B%7B%22tld%22%3A20958%2C%22children%22%3A%5B21105%5D%7D%2C%7B%22tld%22%3A21086%2C%22children%22%3A%5B21087%5D%7D%2C%7B%22tld%22%3A20961%2C%22children%22%3A%5B21167%5D%7D%2C%7B%22tld%22%3A21082%2C%22children%22%3A%5B21083%5D%7D%2C%7B%22tld%22%3A21084%2C%22children%22%3A%5B21085%5D%7D%5D%2C%22columns%22%3A%5B%7B%22tld%22%3A20964%2C%22children%22%3A%5B26403%5D%7D%2C%7B%22tld%22%3A20968%2C%22children%22%3A%5B21005%2C21006%2C21007%2C21009%2C21010%2C21011%2C21013%2C21014%2C21015%2C21017%2C21018%2C21019%2C20986%5D%7D%5D%2C%22filters%22%3A%5B%5D%2C%22type%22%3A%22loadExisting%22%7D%7D%2C%7B%22id%22%3A%22Rbb511a56_2e14_4370_880c_63612fa3cced%22%2C%22name%22%3A%22Range%201%22%2C%22a1%22%3A%22A3%3AZ6%22%2C%22active%22%3Atrue%2C%22permissions%22%3A%7B%22canFetch%22%3Atrue%2C%22canPublish%22%3Atrue%7D%2C%22origin%22%3A%7B%22apiRangeId%22%3Anull%2C%22companyId%22%3A%223d0ba0b6-776f-488e-87e9-84791d0f4c1f%22%2C%22sheetId%22%3A%22%7B58032325-F2DE-4F7E-82C0-6CBD232D8536%7D%22%2C%22templateId%22%3Anull%7D%2C%22workspace%22%3A%7B%22rows%22%3A%5B%7B%22tld%22%3A20961%2C%22children%22%3A%5B20962%2C21166%5D%7D%2C%7B%22tld%22%3A20958%2C%22children%22%3A%5B21088%2C21103%5D%7D%5D%2C%22columns%22%3A%5B%7B%22tld%22%3A20964%2C%22children%22%3A%5B20965%2C21181%5D%7D%2C%7B%22tld%22%3A20968%2C%22children%22%3A%5B20971%2C20972%2C20973%2C20975%2C20976%2C20977%2C20979%2C20980%2C20981%2C20983%2C20984%2C20985%2C20988%2C20989%2C20990%2C20992%2C20993%2C20994%2C20996%2C20997%2C20998%2C21000%2C21001%2C21002%5D%7D%5D%2C%22filters%22%3A%5B%7B%22tld%22%3A21082%2C%22children%22%3A%5B21083%5D%2C%22parents%22%3A%5B21083%5D%7D%2C%7B%22tld%22%3A21084%2C%22children%22%3A%5B21193%5D%2C%22parents%22%3A%5B21193%5D%7D%2C%7B%22tld%22%3A21086%2C%22children%22%3A%5B21249%5D%2C%22parents%22%3A%5B21249%5D%7D%5D%2C%22type%22%3A%22loadExisting%22%7D%7D%2C%7B%22id%22%3A%22R32d839ba_8420_4560_825d_3ed594a92ff7%22%2C%22name%22%3A%22Range%201%22%2C%22a1%22%3A%22A1%3AS201%22%2C%22active%22%3Atrue%2C%22permissions%22%3A%7B%22canFetch%22%3Atrue%2C%22canPublish%22%3Atrue%7D%2C%22origin%22%3A%7B%22apiRangeId%22%3Anull%2C%22companyId%22%3A%223d0ba0b6-776f-488e-87e9-84791d0f4c1f%22%2C%22sheetId%22%3A%22%7B6B92A947-9EFD-4934-87DB-E9E54985C234%7D%22%2C%22templateId%22%3Anull%7D%2C%22workspace%22%3A%7B%22type%22%3A%22buildNew%22%2C%22rows%22%3A%5B%7B%22tld%22%3A21086%2C%22children%22%3A%5B21249%2C21087%2C21250%2C21251%2C21252%2C21253%2C21254%2C21255%2C21256%2C21257%2C21258%2C21259%2C21260%2C21261%2C21262%2C21263%2C21264%2C21265%2C21266%2C21267%2C21268%2C21269%2C21270%2C21271%2C21272%2C21273%2C21274%2C21275%2C21276%2C21277%2C21278%2C21279%2C21280%2C21281%2C21282%2C21283%2C21284%2C21285%2C21286%2C21287%2C21288%2C21289%2C21290%2C21291%2C21292%2C21293%2C21294%2C21295%2C21296%2C21297%2C21298%2C21299%2C21300%2C21301%2C21302%2C21303%2C21304%2C21305%2C21306%2C21307%2C21308%2C21309%2C21310%2C21311%2C21312%2C21313%2C21314%2C21315%2C21316%2C21317%2C21318%2C21319%2C21320%2C21321%2C21322%2C21323%2C21324%2C21325%2C21326%2C21327%2C21328%2C21329%2C21330%2C21331%2C21332%2C21333%2C21334%2C21335%2C21336%2C21337%2C21338%2C21339%2C21340%2C21341%2C21342%2C21343%2C21344%2C21345%2C21346%2C21347%5D%2C%22parents%22%3A%5B21249%5D%7D%2C%7B%22tld%22%3A20964%2C%22children%22%3A%5B26403%2C21181%5D%2C%22parents%22%3A%5B26403%2C21181%5D%7D%5D%2C%22columns%22%3A%5B%7B%22tld%22%3A20968%2C%22children%22%3A%5B21003%2C21004%2C21005%2C21006%2C21007%2C21008%2C21009%2C21010%2C21011%2C21012%2C21013%2C21014%2C21015%2C21016%2C21017%2C21018%2C21019%5D%2C%22parents%22%3A%5B21003%5D%7D%5D%2C%22filters%22%3A%5B%7B%22tld%22%3A20961%2C%22children%22%3A%5B21169%5D%2C%22parents%22%3A%5B21169%5D%7D%2C%7B%22tld%22%3A21082%2C%22children%22%3A%5B21083%5D%2C%22parents%22%3A%5B21083%5D%7D%2C%7B%22tld%22%3A21084%2C%22children%22%3A%5B21085%5D%2C%22parents%22%3A%5B21085%5D%7D%2C%7B%22tld%22%3A20958%2C%22children%22%3A%5B21105%5D%2C%22parents%22%3A%5B21105%5D%7D%5D%7D%7D%2C%7B%22id%22%3A%22R09134966_4c02_4926_8d66_f700387e0b72%22%2C%22name%22%3A%22Range%201%22%2C%22a1%22%3A%22A1%3AR3%22%2C%22active%22%3Atrue%2C%22permissions%22%3A%7B%22canFetch%22%3Atrue%2C%22canPublish%22%3Atrue%7D%2C%22origin%22%3A%7B%22apiRangeId%22%3Anull%2C%22companyId%22%3A%223d0ba0b6-776f-488e-87e9-84791d0f4c1f%22%2C%22sheetId%22%3A%22%7B28C1003F-F387-4FC5-9B81-58F125B4DBBA%7D%22%2C%22templateId%22%3Anull%7D%2C%22workspace%22%3A%7B%22type%22%3A%22buildNew%22%2C%22rows%22%3A%5B%7B%22tld%22%3A20958%2C%22children%22%3A%5B21103%2C21104%2C21105%2C21106%2C21107%2C21108%5D%2C%22parents%22%3A%5B21103%2C21104%2C21105%2C21106%2C21107%2C21108%5D%7D%5D%2C%22columns%22%3A%5B%7B%22tld%22%3A20968%2C%22children%22%3A%5B20986%2C20987%2C20988%2C20989%2C20990%2C20991%2C20992%2C20993%2C20994%2C20995%2C20996%2C20997%2C20998%2C20999%2C21000%2C21001%2C21002%5D%2C%22parents%22%3A%5B20986%5D%7D%2C%7B%22tld%22%3A20964%2C%22children%22%3A%5B26403%5D%2C%22parents%22%3A%5B26403%5D%7D%5D%2C%22filters%22%3A%5B%7B%22tld%22%3A20961%2C%22children%22%3A%5B21167%5D%2C%22parents%22%3A%5B21167%5D%7D%2C%7B%22tld%22%3A21082%2C%22children%22%3A%5B21083%5D%2C%22parents%22%3A%5B21083%5D%7D%2C%7B%22tld%22%3A21084%2C%22children%22%3A%5B21085%5D%2C%22parents%22%3A%5B21085%5D%7D%2C%7B%22tld%22%3A21086%2C%22children%22%3A%5B21087%5D%2C%22parents%22%3A%5B21087%5D%7D%5D%7D%7D%2C%7B%22id%22%3A%22Ra670216e_2366_4b02_87ae_e37988d19e7b%22%2C%22name%22%3A%22Range%201%22%2C%22a1%22%3A%22A1%3AAX15%22%2C%22active%22%3Atrue%2C%22permissions%22%3A%7B%22canFetch%22%3Atrue%2C%22canPublish%22%3Atrue%7D%2C%22origin%22%3A%7B%22apiRangeId%22%3Anull%2C%22companyId%22%3A%224efadc6a-724d-4748-86fb-d8ae9b6cbdc9%22%2C%22sheetId%22%3A%22%7B35658BFF-96FE-4CBE-BD9D-F055A6E719CB%7D%22%2C%22templateId%22%3Anull%7D%2C%22workspace%22%3A%7B%22type%22%3A%22loadExisting%22%2C%22rows%22%3A%5B%7B%22tld%22%3A11751%2C%22children%22%3A%5B11881%2C11882%2C11883%2C11884%2C11880%2C25299%2C11885%2C11886%2C11879%2C11878%2C11877%2C11876%2C11875%2C11900%5D%7D%5D%2C%22columns%22%3A%5B%7B%22tld%22%3A11757%2C%22children%22%3A%5B11758%2C11759%5D%7D%2C%7B%22tld%22%3A11761%2C%22children%22%3A%5B11764%2C11765%2C11766%2C11763%2C11768%2C11769%2C11770%2C11767%2C11772%2C11773%2C11774%2C11771%2C11776%2C11777%2C11778%2C11775%2C11762%2C11781%2C11782%2C11783%2C11780%2C11785%2C11786%2C11787%2C11784%2C11789%2C11790%2C11791%2C11788%2C11793%2C11794%2C11795%2C11792%2C11779%2C11798%2C11799%2C11800%2C11797%2C11802%2C11803%2C11804%2C11801%2C11806%2C11807%2C11808%2C11805%2C11810%2C11811%2C11812%2C11809%2C11796%2C19337%2C19338%2C19339%2C19336%2C19341%2C19342%2C19343%2C19340%2C19345%2C19346%2C19347%2C19344%2C19349%2C19350%2C19351%2C19348%2C19335%2C26003%2C26004%2C26005%2C26002%2C26007%2C26008%2C26009%2C26006%2C26011%2C26012%2C26013%2C26010%2C26015%2C26016%2C26017%2C26014%2C26001%5D%7D%5D%2C%22filters%22%3A%5B%7B%22tld%22%3A11754%2C%22children%22%3A%5B11755%5D%2C%22parents%22%3A%5B11755%5D%7D%2C%7B%22tld%22%3A11813%2C%22children%22%3A%5B11947%5D%2C%22parents%22%3A%5B11947%5D%7D%2C%7B%22tld%22%3A11815%2C%22children%22%3A%5B11819%5D%2C%22parents%22%3A%5B11819%5D%7D%2C%7B%22tld%22%3A11817%2C%22children%22%3A%5B11824%5D%2C%22parents%22%3A%5B11824%5D%7D%5D%7D%7D%2C%7B%22id%22%3A%22R7196b3a2_fcb4_4940_8db8_32c49d6a6c2b%22%2C%22name%22%3A%22Range%201%22%2C%22a1%22%3A%22D11%3AK31%22%2C%22active%22%3Atrue%2C%22permissions%22%3A%7B%22canFetch%22%3Atrue%2C%22canPublish%22%3Atrue%7D%2C%22origin%22%3A%7B%22apiRangeId%22%3Anull%2C%22companyId%22%3A%223d0ba0b6-776f-488e-87e9-84791d0f4c1f%22%2C%22sheetId%22%3A%22%7B8850D50D-1426-4071-BC46-34557AE22B39%7D%22%2C%22templateId%22%3Anull%7D%2C%22workspace%22%3A%7B%22rows%22%3A%5B%7B%22tld%22%3A21086%2C%22children%22%3A%5B21251%2C21345%2C21342%2C21330%2C21317%2C21316%2C21314%2C21312%2C21309%2C21299%2C21284%2C21282%2C21281%2C21268%2C21258%2C21252%2C21249%5D%7D%5D%2C%22columns%22%3A%5B%7B%22tld%22%3A20968%2C%22children%22%3A%5B20998%5D%7D%2C%7B%22tld%22%3A20964%2C%22children%22%3A%5B21181%2C20965%5D%7D%5D%2C%22filters%22%3A%5B%7B%22tld%22%3A20958%2C%22children%22%3A%5B21097%5D%2C%22parents%22%3A%5B21097%5D%7D%2C%7B%22tld%22%3A20961%2C%22children%22%3A%5B20962%5D%2C%22parents%22%3A%5B20962%5D%7D%2C%7B%22tld%22%3A21082%2C%22children%22%3A%5B21189%5D%2C%22parents%22%3A%5B21189%5D%7D%2C%7B%22tld%22%3A21084%2C%22children%22%3A%5B21193%5D%2C%22parents%22%3A%5B21193%5D%7D%5D%2C%22type%22%3A%22loadExisting%22%7D%7D%2C%7B%22id%22%3A%22R95dd7a97_d37e_43bf_a080_21aaee757e41%22%2C%22name%22%3A%22Range%201%22%2C%22a1%22%3A%22A1%3AS301%22%2C%22active%22%3Atrue%2C%22permissions%22%3A%7B%22canFetch%22%3Atrue%2C%22canPublish%22%3Atrue%7D%2C%22origin%22%3A%7B%22apiRangeId%22%3Anull%2C%22companyId%22%3A%223d0ba0b6-776f-488e-87e9-84791d0f4c1f%22%2C%22sheetId%22%3A%22%7B344E4F15-E6DB-40F0-A012-B6CD81B53797%7D%22%2C%22templateId%22%3Anull%7D%2C%22workspace%22%3A%7B%22type%22%3A%22buildNew%22%2C%22rows%22%3A%5B%7B%22tld%22%3A21086%2C%22children%22%3A%5B21249%2C21087%2C21250%2C21251%2C21252%2C21253%2C21254%2C21255%2C21256%2C21257%2C21258%2C21259%2C21260%2C21261%2C21262%2C21263%2C21264%2C21265%2C21266%2C21267%2C21268%2C21269%2C21270%2C21271%2C21272%2C21273%2C21274%2C21275%2C21276%2C21277%2C21278%2C21279%2C21280%2C21281%2C21282%2C21283%2C21284%2C21285%2C21286%2C21287%2C21288%2C21289%2C21290%2C21291%2C21292%2C21293%2C21294%2C21295%2C21296%2C21297%2C21298%2C21299%2C21300%2C21301%2C21302%2C21303%2C21304%2C21305%2C21306%2C21307%2C21308%2C21309%2C21310%2C21311%2C21312%2C21313%2C21314%2C21315%2C21316%2C21317%2C21318%2C21319%2C21320%2C21321%2C21322%2C21323%2C21324%2C21325%2C21326%2C21327%2C21328%2C21329%2C21330%2C21331%2C21332%2C21333%2C21334%2C21335%2C21336%2C21337%2C21338%2C21339%2C21340%2C21341%2C21342%2C21343%2C21344%2C21345%2C21346%2C21347%5D%2C%22parents%22%3A%5B21249%5D%7D%2C%7B%22tld%22%3A20964%2C%22children%22%3A%5B26403%2C21181%2C20965%5D%2C%22parents%22%3A%5B26403%2C21181%2C20965%5D%7D%5D%2C%22columns%22%3A%5B%7B%22tld%22%3A20968%2C%22children%22%3A%5B21003%2C21004%2C21005%2C21006%2C21007%2C21008%2C21009%2C21010%2C21011%2C21012%2C21013%2C21014%2C21015%2C21016%2C21017%2C21018%2C21019%5D%2C%22parents%22%3A%5B21003%5D%7D%5D%2C%22filters%22%3A%5B%7B%22tld%22%3A20958%2C%22children%22%3A%5B21103%5D%2C%22parents%22%3A%5B21103%5D%7D%2C%7B%22tld%22%3A20961%2C%22children%22%3A%5B21169%5D%2C%22parents%22%3A%5B21169%5D%7D%2C%7B%22tld%22%3A21082%2C%22children%22%3A%5B21083%5D%2C%22parents%22%3A%5B21083%5D%7D%2C%7B%22tld%22%3A21084%2C%22children%22%3A%5B21085%5D%2C%22parents%22%3A%5B21085%5D%7D%5D%7D%7D%2C%7B%22id%22%3A%22Re7933caa_cd62_439a_8cd5_a0579f25fe12%22%2C%22name%22%3A%22Inc%20Stmt%20-%20Actuals%22%2C%22a1%22%3A%22A1%3AR28%22%2C%22active%22%3Atrue%2C%22permissions%22%3A%7B%22canFetch%22%3Atrue%2C%22canPublish%22%3Atrue%7D%2C%22origin%22%3A%7B%22apiRangeId%22%3A79%2C%22companyId%22%3A%223d0ba0b6-776f-488e-87e9-84791d0f4c1f%22%2C%22sheetId%22%3A%22%7BCF7F352A-C4C7-41E6-8D1D-747F0F287F18%7D%22%2C%22templateId%22%3A%22815405fc-cdbc-45ae-8970-09bf0197c64d%22%7D%2C%22workspace%22%3A%7B%22type%22%3A%22loadSaved%22%2C%22rows%22%3A%5B%7B%22tld%22%3A20958%2C%22children%22%3A%5B21089%2C21090%2C21091%2C21092%2C21088%2C21094%2C21095%2C21093%2C21096%2C21099%2C21100%2C21101%2C21102%2C21098%2C21103%2C21104%2C21105%2C21106%2C21107%2C21108%2C21097%2C21110%5D%7D%5D%2C%22columns%22%3A%5B%7B%22tld%22%3A20968%2C%22children%22%3A%5B20988%2C20989%2C20990%2C20987%2C20992%2C20993%2C20994%2C20991%2C20996%2C20997%2C20998%2C20995%2C21000%2C21001%2C21002%2C20999%2C20986%5D%7D%5D%2C%22filters%22%3A%5B%7B%22tld%22%3A20961%2C%22children%22%3A%5B20962%5D%2C%22parents%22%3A%5B20962%5D%7D%2C%7B%22tld%22%3A20964%2C%22children%22%3A%5B20965%5D%2C%22parents%22%3A%5B20965%5D%7D%2C%7B%22tld%22%3A21082%2C%22children%22%3A%5B21083%5D%2C%22parents%22%3A%5B21083%5D%7D%2C%7B%22tld%22%3A21084%2C%22children%22%3A%5B21193%5D%2C%22parents%22%3A%5B21193%5D%7D%2C%7B%22tld%22%3A21086%2C%22children%22%3A%5B21249%5D%2C%22parents%22%3A%5B21249%5D%7D%5D%7D%7D%2C%7B%22id%22%3A%22R4ff4ace6_586c_4e83_b70d_eae343053bb7%22%2C%22name%22%3A%22Plan%20Status%22%2C%22a1%22%3A%22B21%3AF25%22%2C%22active%22%3Atrue%2C%22permissions%22%3A%7B%22canFetch%22%3Afalse%2C%22canPublish%22%3Atrue%7D%2C%22origin%22%3A%7B%22apiRangeId%22%3Anull%2C%22companyId%22%3A%223d0ba0b6-776f-488e-87e9-84791d0f4c1f%22%2C%22sheetId%22%3A%22%7BA2C2E42A-1D6C-49D6-977E-48550D61E50F%7D%22%2C%22templateId%22%3Anull%7D%2C%22workspace%22%3A%7B%22rows%22%3A%5B%7B%22tld%22%3A21084%2C%22children%22%3A%5B21085%5D%7D%2C%7B%22tld%22%3A21086%2C%22children%22%3A%5B21087%5D%7D%2C%7B%22tld%22%3A20961%2C%22children%22%3A%5B21167%5D%7D%5D%2C%22columns%22%3A%5B%7B%22tld%22%3A21082%2C%22children%22%3A%5B21083%5D%7D%2C%7B%22tld%22%3A20958%2C%22children%22%3A%5B21164%5D%7D%2C%7B%22tld%22%3A20964%2C%22children%22%3A%5B21181%5D%7D%2C%7B%22tld%22%3A20968%2C%22children%22%3A%5B21005%5D%7D%5D%2C%22filters%22%3A%5B%5D%2C%22type%22%3A%22loadExisting%22%7D%7D%2C%7B%22id%22%3A%22Rdf1fae43_c66f_452a_adc6_2cb45abc8248%22%2C%22name%22%3A%22Workflow%22%2C%22a1%22%3A%22A1%3AE15%22%2C%22active%22%3Atrue%2C%22permissions%22%3A%7B%22canFetch%22%3Atrue%2C%22canPublish%22%3Atrue%7D%2C%22origin%22%3A%7B%22apiRangeId%22%3Anull%2C%22companyId%22%3A%223d0ba0b6-776f-488e-87e9-84791d0f4c1f%22%2C%22sheetId%22%3A%22%7B2F832C70-623B-4B9A-A190-4901D4CF530A%7D%22%2C%22templateId%22%3Anull%7D%2C%22workspace%22%3A%7B%22type%22%3A%22buildNew%22%2C%22rows%22%3A%5B%7B%22tld%22%3A21082%2C%22children%22%3A%5B21083%5D%2C%22parents%22%3A%5B21083%5D%7D%2C%7B%22tld%22%3A20961%2C%22children%22%3A%5B21167%2C21166%2C21168%2C21171%2C21170%2C21169%2C21174%2C21177%2C21176%2C21175%2C21173%2C21178%2C21179%5D%2C%22parents%22%3A%5B21167%2C21166%2C21168%2C21177%2C21176%2C21175%2C21173%2C21178%2C21179%5D%7D%2C%7B%22tld%22%3A20958%2C%22children%22%3A%5B21164%5D%2C%22parents%22%3A%5B21164%5D%7D%2C%7B%22tld%22%3A21086%2C%22children%22%3A%5B21087%5D%2C%22parents%22%3A%5B21087%5D%7D%5D%2C%22columns%22%3A%5B%7B%22tld%22%3A20964%2C%22children%22%3A%5B21181%5D%2C%22parents%22%3A%5B21181%5D%7D%2C%7B%22tld%22%3A20968%2C%22children%22%3A%5B21005%5D%2C%22parents%22%3A%5B21005%5D%7D%2C%7B%22tld%22%3A21084%2C%22children%22%3A%5B21085%5D%2C%22parents%22%3A%5B21085%5D%7D%5D%2C%22filters%22%3A%5B%5D%7D%7D%2C%7B%22id%22%3A%22R0e3c7367_ed74_42a3_bc65_d42c5fa0b8de%22%2C%22name%22%3A%22Range%201%22%2C%22a1%22%3A%22A1%3AR101%22%2C%22active%22%3Atrue%2C%22permissions%22%3A%7B%22canFetch%22%3Atrue%2C%22canPublish%22%3Atrue%7D%2C%22origin%22%3A%7B%22apiRangeId%22%3Anull%2C%22companyId%22%3A%223d0ba0b6-776f-488e-87e9-84791d0f4c1f%22%2C%22sheetId%22%3A%22%7B3FC5217E-AE8F-4058-ACF6-2B7FB54A8563%7D%22%2C%22templateId%22%3Anull%7D%2C%22workspace%22%3A%7B%22type%22%3A%22buildNew%22%2C%22rows%22%3A%5B%7B%22tld%22%3A21086%2C%22children%22%3A%5B21249%2C21087%2C21250%2C21251%2C21252%2C21253%2C21254%2C21255%2C21256%2C21257%2C21258%2C21259%2C21260%2C21261%2C21262%2C21263%2C21264%2C21265%2C21266%2C21267%2C21268%2C21269%2C21270%2C21271%2C21272%2C21273%2C21274%2C21275%2C21276%2C21277%2C21278%2C21279%2C21280%2C21281%2C21282%2C21283%2C21284%2C21285%2C21286%2C21287%2C21288%2C21289%2C21290%2C21291%2C21292%2C21293%2C21294%2C21295%2C21296%2C21297%2C21298%2C21299%2C21300%2C21301%2C21302%2C21303%2C21304%2C21305%2C21306%2C21307%2C21308%2C21309%2C21310%2C21311%2C21312%2C21313%2C21314%2C21315%2C21316%2C21317%2C21318%2C21319%2C21320%2C21321%2C21322%2C21323%2C21324%2C21325%2C21326%2C21327%2C21328%2C21329%2C21330%2C21331%2C21332%2C21333%2C21334%2C21335%2C21336%2C21337%2C21338%2C21339%2C21340%2C21341%2C21342%2C21343%2C21344%2C21345%2C21346%2C21347%5D%2C%22parents%22%3A%5B21249%5D%7D%5D%2C%22columns%22%3A%5B%7B%22tld%22%3A20968%2C%22children%22%3A%5B21003%2C21004%2C21005%2C21006%2C21007%2C21008%2C21009%2C21010%2C21011%2C21012%2C21013%2C21014%2C21015%2C21016%2C21017%2C21018%2C21019%5D%2C%22parents%22%3A%5B21003%5D%7D%5D%2C%22filters%22%3A%5B%7B%22tld%22%3A20958%2C%22children%22%3A%5B21103%5D%2C%22parents%22%3A%5B21103%5D%7D%2C%7B%22tld%22%3A20961%2C%22children%22%3A%5B21167%5D%2C%22parents%22%3A%5B21167%5D%7D%2C%7B%22tld%22%3A20964%2C%22children%22%3A%5B21182%5D%2C%22parents%22%3A%5B21182%5D%7D%2C%7B%22tld%22%3A21082%2C%22children%22%3A%5B21189%5D%2C%22parents%22%3A%5B21189%5D%7D%2C%7B%22tld%22%3A21084%2C%22children%22%3A%5B21193%5D%2C%22parents%22%3A%5B21193%5D%7D%5D%7D%7D%2C%7B%22id%22%3A%22R96cef529_a949_482b_970f_65c850b036e4%22%2C%22name%22%3A%22Range%201%22%2C%22a1%22%3A%22E14%3ACT69%22%2C%22active%22%3Atrue%2C%22permissions%22%3A%7B%22canFetch%22%3Atrue%2C%22canPublish%22%3Atrue%7D%2C%22origin%22%3A%7B%22apiRangeId%22%3Anull%2C%22companyId%22%3A%223d0ba0b6-776f-488e-87e9-84791d0f4c1f%22%2C%22sheetId%22%3A%22%7B86E85DCA-AB62-45F4-B0F8-37B8BCEAA053%7D%22%2C%22templateId%22%3Anull%7D%2C%22workspace%22%3A%7B%22rows%22%3A%5B%7B%22tld%22%3A20961%2C%22children%22%3A%5B21166%2C21167%2C21171%2C21169%2C21170%2C21174%2C21175%2C21173%2C21176%2C21177%2C21179%2C21178%5D%7D%2C%7B%22tld%22%3A21082%2C%22children%22%3A%5B21083%5D%7D%2C%7B%22tld%22%3A21084%2C%22children%22%3A%5B21085%5D%7D%2C%7B%22tld%22%3A21086%2C%22children%22%3A%5B21087%5D%7D%2C%7B%22tld%22%3A20964%2C%22children%22%3A%5B26403%5D%7D%5D%2C%22columns%22%3A%5B%7B%22tld%22%3A20958%2C%22children%22%3A%5B21152%2C21153%2C21154%2C21155%2C21156%2C21157%5D%7D%2C%7B%22tld%22%3A20968%2C%22children%22%3A%5B21005%2C21006%2C21007%2C21009%2C21010%2C21011%2C21013%2C21014%2C21015%2C21017%2C21018%2C21019%5D%7D%5D%2C%22filters%22%3A%5B%5D%2C%22type%22%3A%22loadExisting%22%7D%7D%2C%7B%22id%22%3A%22R112045d0_dba0_4885_a257_fcc2ccbbf17b%22%2C%22name%22%3A%22Range%201%22%2C%22a1%22%3A%22C13%3AF36%22%2C%22active%22%3Atrue%2C%22permissions%22%3A%7B%22canFetch%22%3Atrue%2C%22canPublish%22%3Atrue%7D%2C%22origin%22%3A%7B%22apiRangeId%22%3Anull%2C%22companyId%22%3A%223d0ba0b6-776f-488e-87e9-84791d0f4c1f%22%2C%22sheetId%22%3A%22%7B079A91DF-1334-40ED-B59F-B04C14EF13AC%7D%22%2C%22templateId%22%3Anull%7D%2C%22workspace%22%3A%7B%22rows%22%3A%5B%7B%22tld%22%3A20958%2C%22children%22%3A%5B21098%2C21099%2C21101%2C21100%2C21102%2C21106%2C21105%2C21103%2C21104%2C21107%2C21097%2C21109%2C21110%2C21152%2C21155%2C21157%2C21156%5D%7D%2C%7B%22tld%22%3A20961%2C%22children%22%3A%5B20962%5D%7D%5D%2C%22columns%22%3A%5B%7B%22tld%22%3A20964%2C%22children%22%3A%5B21181%2C26403%5D%7D%2C%7B%22tld%22%3A20968%2C%22children%22%3A%5B21003%5D%7D%5D%2C%22filters%22%3A%5B%7B%22tld%22%3A21082%2C%22children%22%3A%5B21083%5D%2C%22parents%22%3A%5B21083%5D%7D%2C%7B%22tld%22%3A21084%2C%22children%22%3A%5B21193%5D%2C%22parents%22%3A%5B21193%5D%7D%2C%7B%22tld%22%3A21086%2C%22children%22%3A%5B21249%5D%2C%22parents%22%3A%5B21249%5D%7D%5D%2C%22type%22%3A%22loadExisting%22%7D%7D%2C%7B%22id%22%3A%22Rd4aa4285_1f1d_4d8c_a3e8_47ae6f8afb88%22%2C%22name%22%3A%22Range%201%22%2C%22a1%22%3A%22C15%3AH36%22%2C%22active%22%3Atrue%2C%22permissions%22%3A%7B%22canFetch%22%3Atrue%2C%22canPublish%22%3Atrue%7D%2C%22origin%22%3A%7B%22apiRangeId%22%3Anull%2C%22companyId%22%3A%22db18c724-f7cd-4e94-a0f0-0e72632444db%22%2C%22sheetId%22%3A%22%7BCD0D2FE0-7FDF-49FA-BF6C-C1A278B5DE4F%7D%22%2C%22templateId%22%3Anull%7D%2C%22workspace%22%3A%7B%22rows%22%3A%5B%7B%22tld%22%3A15996%2C%22children%22%3A%5B16243%2C16242%2C16241%2C16231%2C16232%2C16233%2C16234%2C16235%2C16230%2C16239%2C16237%2C16238%2C16236%2C16229%2C16240%2C15997%5D%7D%2C%7B%22tld%22%3A16059%2C%22children%22%3A%5B16259%5D%7D%2C%7B%22tld%22%3A16055%2C%22children%22%3A%5B16249%5D%7D%2C%7B%22tld%22%3A16057%2C%22children%22%3A%5B16253%5D%7D%5D%2C%22columns%22%3A%5B%7B%22tld%22%3A15999%2C%22children%22%3A%5B16001%2C40087%5D%7D%2C%7B%22tld%22%3A16003%2C%22children%22%3A%5B16038%5D%7D%2C%7B%22tld%22%3A15993%2C%22children%22%3A%5B16192%5D%7D%5D%2C%22filters%22%3A%5B%5D%2C%22type%22%3A%22loadExisting%22%7D%7D%2C%7B%22id%22%3A%22R0a7d8ac2_c567_496d_8e19_1dee319a5a78%22%2C%22name%22%3A%22Range%201%22%2C%22a1%22%3A%22C13%3AF36%22%2C%22active%22%3Atrue%2C%22permissions%22%3A%7B%22canFetch%22%3Atrue%2C%22canPublish%22%3Atrue%7D%2C%22origin%22%3A%7B%22apiRangeId%22%3Anull%2C%22companyId%22%3A%22db18c724-f7cd-4e94-a0f0-0e72632444db%22%2C%22sheetId%22%3A%22%7B079A91DF-1334-40ED-B59F-B04C14EF13AC%7D%22%2C%22templateId%22%3Anull%7D%2C%22workspace%22%3A%7B%22rows%22%3A%5B%7B%22tld%22%3A15993%2C%22children%22%3A%5B16197%2C16201%2C16199%2C16198%2C16200%2C16202%2C16203%2C16194%2C16196%2C16195%2C16192%2C16221%2C16220%2C17292%2C16217%2C16222%2C16215%5D%7D%2C%7B%22tld%22%3A15996%2C%22children%22%3A%5B15997%5D%7D%5D%2C%22columns%22%3A%5B%7B%22tld%22%3A15999%2C%22children%22%3A%5B16001%2C40087%5D%7D%2C%7B%22tld%22%3A16003%2C%22children%22%3A%5B16038%5D%7D%5D%2C%22filters%22%3A%5B%7B%22tld%22%3A16055%2C%22children%22%3A%5B16056%5D%2C%22parents%22%3A%5B16056%5D%7D%2C%7B%22tld%22%3A16057%2C%22children%22%3A%5B16253%5D%2C%22parents%22%3A%5B16253%5D%7D%2C%7B%22tld%22%3A16059%2C%22children%22%3A%5B16259%5D%2C%22parents%22%3A%5B16259%5D%7D%5D%2C%22type%22%3A%22loadExisting%22%7D%7D%2C%7B%22id%22%3A%22R20f6ee6a_0316_45c5_840a_5faabec2cac1%22%2C%22name%22%3A%22Range%201%22%2C%22a1%22%3A%22B11%3AAF26%22%2C%22active%22%3Atrue%2C%22permissions%22%3A%7B%22canFetch%22%3Atrue%2C%22canPublish%22%3Atrue%7D%2C%22origin%22%3A%7B%22apiRangeId%22%3Anull%2C%22companyId%22%3A%22db18c724-f7cd-4e94-a0f0-0e72632444db%22%2C%22sheetId%22%3A%22%7B57476557-C640-4F89-BC6F-06810D9ABB90%7D%22%2C%22templateId%22%3Anull%7D%2C%22workspace%22%3A%7B%22rows%22%3A%5B%7B%22tld%22%3A15993%2C%22children%22%3A%5B16201%2C16199%2C16198%2C16202%2C16203%2C16194%2C16196%2C16192%2C16215%2C16222%5D%7D%2C%7B%22tld%22%3A15996%2C%22children%22%3A%5B16243%5D%7D%2C%7B%22tld%22%3A16057%2C%22children%22%3A%5B16058%5D%7D%2C%7B%22tld%22%3A16055%2C%22children%22%3A%5B16056%5D%7D%5D%2C%22columns%22%3A%5B%7B%22tld%22%3A15999%2C%22children%22%3A%5B16000%2C40087%2C16001%5D%7D%2C%7B%22tld%22%3A16003%2C%22children%22%3A%5B16023%2C16024%2C16025%2C16027%2C16028%2C16029%2C16031%2C16032%2C16033%2C16035%2C16036%2C16037%2C16040%2C16041%2C16042%2C16044%2C16045%2C16046%2C16048%2C16049%2C16050%2C16052%2C16053%2C16054%2C16038%5D%7D%2C%7B%22tld%22%3A16059%2C%22children%22%3A%5B16259%2C16060%5D%7D%5D%2C%22filters%22%3A%5B%5D%2C%22type%22%3A%22loadExisting%22%7D%7D%2C%7B%22id%22%3A%22R3b3944ee_4abc_4a05_9cbd_0e87e140dbfb%22%2C%22name%22%3A%22Range%201%22%2C%22a1%22%3A%22A10%3AW18%22%2C%22active%22%3Atrue%2C%22permissions%22%3A%7B%22canFetch%22%3Atrue%2C%22canPublish%22%3Atrue%7D%2C%22origin%22%3A%7B%22apiRangeId%22%3Anull%2C%22companyId%22%3A%22db18c724-f7cd-4e94-a0f0-0e72632444db%22%2C%22sheetId%22%3A%22%7B46D9DA1E-CC5C-4C89-A329-3C37EB661511%7D%22%2C%22templateId%22%3Anull%7D%2C%22workspace%22%3A%7B%22rows%22%3A%5B%7B%22tld%22%3A15993%2C%22children%22%3A%5B16203%5D%7D%2C%7B%22tld%22%3A16059%2C%22children%22%3A%5B16060%5D%7D%2C%7B%22tld%22%3A15996%2C%22children%22%3A%5B16243%5D%7D%2C%7B%22tld%22%3A16055%2C%22children%22%3A%5B16056%5D%7D%2C%7B%22tld%22%3A16057%2C%22children%22%3A%5B16058%5D%7D%5D%2C%22columns%22%3A%5B%7B%22tld%22%3A15999%2C%22children%22%3A%5B40087%5D%7D%2C%7B%22tld%22%3A16003%2C%22children%22%3A%5B16040%2C16041%2C16042%2C16044%2C16045%2C16046%2C16048%2C16049%2C16050%2C16052%2C16053%2C16054%5D%7D%5D%2C%22filters%22%3A%5B%5D%2C%22type%22%3A%22loadExisting%22%7D%7D%2C%7B%22id%22%3A%22R8e8757c1_b63a_4f0b_b734_396fb363df81%22%2C%22name%22%3A%22Range%201%22%2C%22a1%22%3A%22E14%3ACT69%22%2C%22active%22%3Atrue%2C%22permissions%22%3A%7B%22canFetch%22%3Afalse%2C%22canPublish%22%3Atrue%7D%2C%22origin%22%3A%7B%22apiRangeId%22%3Anull%2C%22companyId%22%3A%22db18c724-f7cd-4e94-a0f0-0e72632444db%22%2C%22sheetId%22%3A%22%7B86E85DCA-AB62-45F4-B0F8-37B8BCEAA053%7D%22%2C%22templateId%22%3Anull%7D%2C%22workspace%22%3A%7B%22rows%22%3A%5B%7B%22tld%22%3A15996%2C%22children%22%3A%5B16242%2C16243%2C16239%2C16237%2C16238%2C16232%2C16233%2C16231%2C16234%2C16235%2C16240%2C16229%5D%7D%2C%7B%22tld%22%3A16055%2C%22children%22%3A%5B16056%5D%7D%2C%7B%22tld%22%3A16057%2C%22children%22%3A%5B16058%5D%7D%2C%7B%22tld%22%3A16059%2C%22children%22%3A%5B16060%5D%7D%2C%7B%22tld%22%3A15999%2C%22children%22%3A%5B40087%5D%7D%5D%2C%22columns%22%3A%5B%7B%22tld%22%3A15993%2C%22children%22%3A%5B16221%2C16220%2C17292%2C16217%2C16218%2C16219%5D%7D%2C%7B%22tld%22%3A16003%2C%22children%22%3A%5B16040%2C16041%2C16042%2C16044%2C16045%2C16046%2C16048%2C16049%2C16050%2C16052%2C16053%2C16054%5D%7D%5D%2C%22filters%22%3A%5B%5D%2C%22type%22%3A%22loadExisting%22%7D%7D%2C%7B%22id%22%3A%22Rea13b308_43be_45b6_bde8_9fad1908622a%22%2C%22name%22%3A%22Range%201%22%2C%22a1%22%3A%22B11%3AAE25%22%2C%22active%22%3Atrue%2C%22permissions%22%3A%7B%22canFetch%22%3Atrue%2C%22canPublish%22%3Atrue%7D%2C%22origin%22%3A%7B%22apiRangeId%22%3Anull%2C%22companyId%22%3A%2230609e5c-0dd1-4ccf-be22-a41040edef8b%22%2C%22sheetId%22%3A%22%7B3252982E-C629-400B-B297-1B6EE5E1C58A%7D%22%2C%22templateId%22%3Anull%7D%2C%22workspace%22%3A%7B%22rows%22%3A%5B%7B%22tld%22%3A34803%2C%22children%22%3A%5B34923%2C34921%2C34920%2C34924%2C34925%2C34916%2C34918%2C34914%2C34938%2C34946%5D%7D%2C%7B%22tld%22%3A34806%2C%22children%22%3A%5B34970%5D%7D%2C%7B%22tld%22%3A34867%2C%22children%22%3A%5B35045%5D%7D%2C%7B%22tld%22%3A34865%2C%22children%22%3A%5B34995%5D%7D%5D%2C%22columns%22%3A%5B%7B%22tld%22%3A34809%2C%22children%22%3A%5B34810%5D%7D%2C%7B%22tld%22%3A34813%2C%22children%22%3A%5B34816%2C34817%2C34818%2C34820%2C34821%2C34822%2C34824%2C34825%2C34826%2C34828%2C34829%2C34830%2C34833%2C34834%2C34835%2C34837%2C34838%2C34839%2C34841%2C34842%2C34843%2C34845%2C34846%2C34847%2C34831%5D%7D%2C%7B%22tld%22%3A34869%2C%22children%22%3A%5B35054%2C35117%5D%7D%5D%2C%22filters%22%3A%5B%5D%2C%22type%22%3A%22loadExisting%22%7D%7D%2C%7B%22id%22%3A%22Re0f11820_44f2_4ca0_bc63_9d93e370c2ce%22%2C%22name%22%3A%22Range%201%22%2C%22a1%22%3A%22C11%3AQ32%22%2C%22active%22%3Atrue%2C%22permissions%22%3A%7B%22canFetch%22%3Atrue%2C%22canPublish%22%3Afalse%7D%2C%22origin%22%3A%7B%22apiRangeId%22%3Anull%2C%22companyId%22%3A%2230609e5c-0dd1-4ccf-be22-a41040edef8b%22%2C%22sheetId%22%3A%22%7BCD0D2FE0-7FDF-49FA-BF6C-C1A278B5DE4F%7D%22%2C%22templateId%22%3Anull%7D%2C%22workspace%22%3A%7B%22rows%22%3A%5B%7B%22tld%22%3A34806%2C%22children%22%3A%5B34970%2C34968%2C34967%2C34956%2C34957%2C34958%2C34959%2C34960%2C34955%2C34965%2C34963%2C34964%2C34962%2C34954%2C34966%2C34807%5D%7D%2C%7B%22tld%22%3A34869%2C%22children%22%3A%5B35054%5D%7D%2C%7B%22tld%22%3A34865%2C%22children%22%3A%5B34992%5D%7D%2C%7B%22tld%22%3A34867%2C%22children%22%3A%5B34997%5D%7D%2C%7B%22tld%22%3A45063%2C%22children%22%3A%5B45074%5D%7D%5D%2C%22columns%22%3A%5B%7B%22tld%22%3A34809%2C%22children%22%3A%5B34971%2C47949%5D%7D%2C%7B%22tld%22%3A34813%2C%22children%22%3A%5B34831%2C34833%5D%7D%2C%7B%22tld%22%3A34803%2C%22children%22%3A%5B34914%2C34947%5D%7D%5D%2C%22filters%22%3A%5B%5D%2C%22type%22%3A%22loadExisting%22%2C%22currency%22%3A%22USD%22%7D%7D%2C%7B%22id%22%3A%22R1577162e_5e8f_4534_ab15_0e370643df0e%22%2C%22name%22%3A%22Range%201%22%2C%22a1%22%3A%22C10%3AF31%22%2C%22active%22%3Atrue%2C%22permissions%22%3A%7B%22canFetch%22%3Atrue%2C%22canPublish%22%3Atrue%7D%2C%22origin%22%3A%7B%22apiRangeId%22%3Anull%2C%22companyId%22%3A%2230609e5c-0dd1-4ccf-be22-a41040edef8b%22%2C%22sheetId%22%3A%22%7B079A91DF-1334-40ED-B59F-B04C14EF13AC%7D%22%2C%22templateId%22%3Anull%7D%2C%22workspace%22%3A%7B%22rows%22%3A%5B%7B%22tld%22%3A34803%2C%22children%22%3A%5B34919%2C34923%2C34921%2C34920%2C34922%2C34924%2C34925%2C34916%2C34918%2C34917%2C34914%2C34944%2C34942%2C34945%2C34940%2C34946%2C34938%5D%7D%2C%7B%22tld%22%3A34806%2C%22children%22%3A%5B34807%5D%7D%5D%2C%22columns%22%3A%5B%7B%22tld%22%3A34809%2C%22children%22%3A%5B34971%2C40424%5D%7D%2C%7B%22tld%22%3A34813%2C%22children%22%3A%5B34831%5D%7D%5D%2C%22filters%22%3A%5B%7B%22tld%22%3A34865%2C%22children%22%3A%5B34992%5D%2C%22parents%22%3A%5B34992%5D%7D%2C%7B%22tld%22%3A34867%2C%22children%22%3A%5B34997%5D%2C%22parents%22%3A%5B34997%5D%7D%2C%7B%22tld%22%3A34869%2C%22children%22%3A%5B35054%5D%2C%22parents%22%3A%5B35054%5D%7D%2C%7B%22tld%22%3A45063%2C%22children%22%3A%5B45074%5D%2C%22parents%22%3A%5B45074%5D%7D%5D%2C%22type%22%3A%22loadExisting%22%7D%7D%2C%7B%22id%22%3A%22R7317fa1f_80ad_4552_9b48_b7b2241f52c9%22%2C%22name%22%3A%22Range%201%22%2C%22a1%22%3A%22F15%3ACW70%22%2C%22active%22%3Atrue%2C%22permissions%22%3A%7B%22canFetch%22%3Afalse%2C%22canPublish%22%3Atrue%7D%2C%22origin%22%3A%7B%22apiRangeId%22%3Anull%2C%22companyId%22%3A%2230609e5c-0dd1-4ccf-be22-a41040edef8b%22%2C%22sheetId%22%3A%22%7B86E85DCA-AB62-45F4-B0F8-37B8BCEAA053%7D%22%2C%22templateId%22%3Anull%7D%2C%22workspace%22%3A%7B%22rows%22%3A%5B%7B%22tld%22%3A34806%2C%22children%22%3A%5B34968%2C34970%2C34965%2C34963%2C34964%2C34957%2C45065%2C34958%2C34956%2C34959%2C34960%2C34966%2C34954%5D%7D%2C%7B%22tld%22%3A34865%2C%22children%22%3A%5B34995%5D%7D%2C%7B%22tld%22%3A34867%2C%22children%22%3A%5B35045%5D%7D%2C%7B%22tld%22%3A34869%2C%22children%22%3A%5B35117%5D%7D%2C%7B%22tld%22%3A45063%2C%22children%22%3A%5B45070%5D%7D%2C%7B%22tld%22%3A34809%2C%22children%22%3A%5B47949%5D%7D%5D%2C%22columns%22%3A%5B%7B%22tld%22%3A34803%2C%22children%22%3A%5B34944%2C34942%2C34945%2C34940%2C34941%2C34943%5D%7D%2C%7B%22tld%22%3A34813%2C%22children%22%3A%5B34833%2C34834%2C34835%2C34837%2C34838%2C34839%2C34841%2C34842%2C34843%2C34845%2C34846%2C34847%5D%7D%5D%2C%22filters%22%3A%5B%5D%2C%22type%22%3A%22loadExisting%22%2C%22currency%22%3A%22USD%22%7D%7D%2C%7B%22id%22%3A%22R27d8fab1_5227_4eca_bfe4_4ef3e33f99fb%22%2C%22name%22%3A%22Range%201%22%2C%22a1%22%3A%22B11%3AAF26%22%2C%22active%22%3Atrue%2C%22permissions%22%3A%7B%22canFetch%22%3Atrue%2C%22canPublish%22%3Atrue%7D%2C%22origin%22%3A%7B%22apiRangeId%22%3Anull%2C%22companyId%22%3A%2230609e5c-0dd1-4ccf-be22-a41040edef8b%22%2C%22sheetId%22%3A%22%7B57476557-C640-4F89-BC6F-06810D9ABB90%7D%22%2C%22templateId%22%3Anull%7D%2C%22workspace%22%3A%7B%22rows%22%3A%5B%7B%22tld%22%3A34803%2C%22children%22%3A%5B34923%2C34921%2C34920%2C34924%2C34925%2C34916%2C34918%2C34914%2C34938%2C34946%5D%7D%2C%7B%22tld%22%3A34806%2C%22children%22%3A%5B34970%5D%7D%2C%7B%22tld%22%3A34867%2C%22children%22%3A%5B35045%5D%7D%2C%7B%22tld%22%3A34865%2C%22children%22%3A%5B34995%5D%7D%5D%2C%22columns%22%3A%5B%7B%22tld%22%3A34809%2C%22children%22%3A%5B34810%2C47949%5D%7D%2C%7B%22tld%22%3A34813%2C%22children%22%3A%5B34816%2C34817%2C34818%2C34820%2C34821%2C34822%2C34824%2C34825%2C34826%2C34828%2C34829%2C34830%2C34833%2C34834%2C34835%2C34837%2C34838%2C34839%2C34841%2C34842%2C34843%2C34845%2C34846%2C34847%2C34831%5D%7D%2C%7B%22tld%22%3A34869%2C%22children%22%3A%5B35054%2C35117%5D%7D%2C%7B%22tld%22%3A45063%2C%22children%22%3A%5B45074%2C45070%5D%7D%5D%2C%22filters%22%3A%5B%5D%2C%22type%22%3A%22loadExisting%22%7D%7D%2C%7B%22id%22%3A%22R85480c51_4e53_418c_9d84_4efcfc8c4bb1%22%2C%22name%22%3A%22Range%201%22%2C%22a1%22%3A%22A7%3AAA17%22%2C%22active%22%3Atrue%2C%22permissions%22%3A%7B%22canFetch%22%3Afalse%2C%22canPublish%22%3Atrue%7D%2C%22origin%22%3A%7B%22apiRangeId%22%3Anull%2C%22companyId%22%3A%2230609e5c-0dd1-4ccf-be22-a41040edef8b%22%2C%22sheetId%22%3A%22%7B46D9DA1E-CC5C-4C89-A329-3C37EB661511%7D%22%2C%22templateId%22%3Anull%7D%2C%22workspace%22%3A%7B%22rows%22%3A%5B%7B%22tld%22%3A34803%2C%22children%22%3A%5B34925%5D%7D%2C%7B%22tld%22%3A34869%2C%22children%22%3A%5B35117%5D%7D%2C%7B%22tld%22%3A34806%2C%22children%22%3A%5B34970%5D%7D%2C%7B%22tld%22%3A34865%2C%22children%22%3A%5B34995%5D%7D%2C%7B%22tld%22%3A45063%2C%22children%22%3A%5B45070%5D%7D%2C%7B%22tld%22%3A34867%2C%22children%22%3A%5B35045%5D%7D%5D%2C%22columns%22%3A%5B%7B%22tld%22%3A34809%2C%22children%22%3A%5B47949%5D%7D%2C%7B%22tld%22%3A34813%2C%22children%22%3A%5B34833%2C34834%2C34835%2C34837%2C34838%2C34839%2C34841%2C34842%2C34843%2C34845%2C34846%2C34847%5D%7D%5D%2C%22filters%22%3A%5B%5D%2C%22type%22%3A%22loadExisting%22%7D%7D%2C%7B%22id%22%3A%22R1ac4bd78_b306_4074_94e8_7f7410a856c3%22%2C%22name%22%3A%22Range%201%22%2C%22a1%22%3A%22E11%3AQ31%22%2C%22active%22%3Atrue%2C%22permissions%22%3A%7B%22canFetch%22%3Atrue%2C%22canPublish%22%3Atrue%7D%2C%22origin%22%3A%7B%22apiRangeId%22%3Anull%2C%22companyId%22%3A%2230609e5c-0dd1-4ccf-be22-a41040edef8b%22%2C%22sheetId%22%3A%22%7B8850D50D-1426-4071-BC46-34557AE22B39%7D%22%2C%22templateId%22%3Anull%7D%2C%22workspace%22%3A%7B%22rows%22%3A%5B%7B%22tld%22%3A34869%2C%22children%22%3A%5B35055%2C35058%2C35061%2C35073%2C35087%2C35088%2C35090%2C35092%2C35095%2C35105%2C35121%2C35123%2C35124%2C35137%2C35147%2C35153%2C35054%5D%7D%5D%2C%22columns%22%3A%5B%7B%22tld%22%3A34813%2C%22children%22%3A%5B34826%2C34814%5D%7D%2C%7B%22tld%22%3A34809%2C%22children%22%3A%5B34971%2C45081%2C34810%5D%7D%5D%2C%22filters%22%3A%5B%7B%22tld%22%3A34803%2C%22children%22%3A%5B34914%5D%2C%22parents%22%3A%5B34914%5D%7D%2C%7B%22tld%22%3A34806%2C%22children%22%3A%5B34807%5D%2C%22parents%22%3A%5B34807%5D%7D%2C%7B%22tld%22%3A34865%2C%22children%22%3A%5B34992%5D%2C%22parents%22%3A%5B34992%5D%7D%2C%7B%22tld%22%3A34867%2C%22children%22%3A%5B34997%5D%2C%22parents%22%3A%5B34997%5D%7D%2C%7B%22tld%22%3A45063%2C%22children%22%3A%5B45074%5D%2C%22parents%22%3A%5B45074%5D%7D%5D%2C%22type%22%3A%22loadExisting%22%7D%7D%2C%7B%22id%22%3A%22R2a2740ba_0d60_48de_9e52_44ff1e9d3981%22%2C%22name%22%3A%22Range%201%22%2C%22a1%22%3A%22D11%3AO31%22%2C%22active%22%3Atrue%2C%22permissions%22%3A%7B%22canFetch%22%3Atrue%2C%22canPublish%22%3Atrue%7D%2C%22origin%22%3A%7B%22apiRangeId%22%3Anull%2C%22companyId%22%3A%22db18c724-f7cd-4e94-a0f0-0e72632444db%22%2C%22sheetId%22%3A%22%7B8850D50D-1426-4071-BC46-34557AE22B39%7D%22%2C%22templateId%22%3Anull%7D%2C%22workspace%22%3A%7B%22rows%22%3A%5B%7B%22tld%22%3A16059%2C%22children%22%3A%5B16260%2C16263%2C16266%2C16278%2C16291%2C16292%2C16294%2C16296%2C16299%2C16309%2C16324%2C16326%2C16327%2C16340%2C16350%2C16356%2C16259%5D%7D%5D%2C%22columns%22%3A%5B%7B%22tld%22%3A16003%2C%22children%22%3A%5B16035%2C16021%5D%7D%2C%7B%22tld%22%3A15999%2C%22children%22%3A%5B40422%2C16000%5D%7D%5D%2C%22filters%22%3A%5B%7B%22tld%22%3A15993%2C%22children%22%3A%5B16192%5D%2C%22parents%22%3A%5B16192%5D%7D%2C%7B%22tld%22%3A15996%2C%22children%22%3A%5B15997%5D%2C%22parents%22%3A%5B15997%5D%7D%2C%7B%22tld%22%3A16055%2C%22children%22%3A%5B16249%5D%2C%22parents%22%3A%5B16249%5D%7D%2C%7B%22tld%22%3A16057%2C%22children%22%3A%5B16253%5D%2C%22parents%22%3A%5B16253%5D%7D%5D%2C%22type%22%3A%22loadExisting%22%7D%7D%2C%7B%22id%22%3A%22R62588ce8_59b8_40f6_890c_c9e0e7b913df%22%2C%22name%22%3A%22Range%201%22%2C%22a1%22%3A%22B8%3AW40%22%2C%22active%22%3Atrue%2C%22permissions%22%3A%7B%22canFetch%22%3Atrue%2C%22canPublish%22%3Atrue%7D%2C%22origin%22%3A%7B%22apiRangeId%22%3Anull%2C%22companyId%22%3A%2230609e5c-0dd1-4ccf-be22-a41040edef8b%22%2C%22sheetId%22%3A%22%7B06B78C7C-095D-CB4D-B753-F7C84ACA9EE3%7D%22%2C%22templateId%22%3Anull%7D%2C%22workspace%22%3A%7B%22rows%22%3A%5B%7B%22tld%22%3A34803%2C%22children%22%3A%5B34924%2C34925%2C34916%2C34918%2C34914%2C34938%2C34946%5D%7D%2C%7B%22tld%22%3A34869%2C%22children%22%3A%5B35061%2C35073%2C35092%2C35121%2C35123%2C35071%2C35082%2C35103%2C35110%2C35112%2C35143%2C35144%2C35148%2C35149%2C35062%2C35089%2C35118%2C35135%2C35117%5D%7D%2C%7B%22tld%22%3A34806%2C%22children%22%3A%5B34970%5D%7D%2C%7B%22tld%22%3A34865%2C%22children%22%3A%5B34995%5D%7D%2C%7B%22tld%22%3A34867%2C%22children%22%3A%5B35045%5D%7D%2C%7B%22tld%22%3A45063%2C%22children%22%3A%5B45070%5D%7D%5D%2C%22columns%22%3A%5B%7B%22tld%22%3A34809%2C%22children%22%3A%5B34810%2C47949%5D%7D%2C%7B%22tld%22%3A34813%2C%22children%22%3A%5B34814%2C34833%2C34834%2C34835%2C34837%2C34838%2C34839%2C34841%2C34842%2C34843%2C34845%2C34846%2C34847%2C34831%5D%7D%5D%2C%22filters%22%3A%5B%5D%2C%22type%22%3A%22loadExisting%22%7D%7D%2C%7B%22id%22%3A%22R44fe8d48_85df_4e19_a046_d44906788936%22%2C%22name%22%3A%22Range%201%22%2C%22a1%22%3A%22E14%3ACT69%22%2C%22active%22%3Atrue%2C%22permissions%22%3A%7B%22canFetch%22%3Atrue%2C%22canPublish%22%3Atrue%7D%2C%22origin%22%3A%7B%22apiRangeId%22%3Anull%2C%22companyId%22%3A%223d0ba0b6-776f-488e-87e9-84791d0f4c1f%22%2C%22sheetId%22%3A%22%7B0706F94F-A9D7-4DCF-A93A-0ED90A5247F6%7D%22%2C%22templateId%22%3Anull%7D%2C%22workspace%22%3A%7B%22rows%22%3A%5B%7B%22tld%22%3A20961%2C%22children%22%3A%5B21166%2C21167%2C21171%2C21169%2C21170%2C21174%2C21175%2C21173%2C21176%2C21177%2C21179%2C21178%5D%7D%2C%7B%22tld%22%3A21082%2C%22children%22%3A%5B21083%5D%7D%2C%7B%22tld%22%3A21084%2C%22children%22%3A%5B21085%5D%7D%2C%7B%22tld%22%3A21086%2C%22children%22%3A%5B21087%5D%7D%5D%2C%22columns%22%3A%5B%7B%22tld%22%3A20958%2C%22children%22%3A%5B21152%2C21153%2C21154%2C21155%2C21156%2C21157%5D%7D%2C%7B%22tld%22%3A20968%2C%22children%22%3A%5B21005%2C21006%2C21007%2C21009%2C21010%2C21011%2C21013%2C21014%2C21015%2C21017%2C21018%2C21019%5D%7D%5D%2C%22filters%22%3A%5B%7B%22tld%22%3A20964%2C%22children%22%3A%5B20965%5D%2C%22parents%22%3A%5B20965%5D%7D%5D%2C%22type%22%3A%22loadExisting%22%7D%7D%2C%7B%22id%22%3A%22R1a22d97d_0b0e_4148_9e9b_c5ff0aa8ee4e%22%2C%22name%22%3A%22Range%201%22%2C%22a1%22%3A%22A1%3AR29%22%2C%22active%22%3Atrue%2C%22permissions%22%3A%7B%22canFetch%22%3Atrue%2C%22canPublish%22%3Atrue%7D%2C%22origin%22%3A%7B%22apiRangeId%22%3Anull%2C%22companyId%22%3A%2230609e5c-0dd1-4ccf-be22-a41040edef8b%22%2C%22sheetId%22%3A%22%7BB8792323-41E0-4CD2-BC36-DA9AA2C2C4D4%7D%22%2C%22templateId%22%3Anull%7D%2C%22workspace%22%3A%7B%22type%22%3A%22buildNew%22%2C%22currency%22%3A%22USD%22%2C%22rows%22%3A%5B%7B%22tld%22%3A34803%2C%22children%22%3A%5B34804%2C34927%2C34930%2C34929%2C34931%2C34928%2C34906%2C34907%2C34909%2C34908%2C34905%2C34910%2C34911%2C34912%2C34914%2C34924%2C34925%2C34916%2C34918%2C34913%2C34919%2C34923%2C34920%2C34921%2C34922%2C34917%2C34915%2C34926%5D%2C%22parents%22%3A%5B34804%5D%7D%5D%2C%22columns%22%3A%5B%7B%22tld%22%3A34813%2C%22children%22%3A%5B34831%2C34832%2C34833%2C34834%2C34835%2C34836%2C34837%2C34838%2C34839%2C34840%2C34841%2C34842%2C34843%2C34844%2C34845%2C34846%2C34847%5D%2C%22parents%22%3A%5B34831%5D%7D%5D%2C%22filters%22%3A%5B%7B%22tld%22%3A34806%2C%22children%22%3A%5B34807%5D%2C%22parents%22%3A%5B34807%5D%7D%2C%7B%22tld%22%3A34809%2C%22children%22%3A%5B47949%5D%2C%22parents%22%3A%5B47949%5D%7D%2C%7B%22tld%22%3A34865%2C%22children%22%3A%5B34992%5D%2C%22parents%22%3A%5B34992%5D%7D%2C%7B%22tld%22%3A34867%2C%22children%22%3A%5B34997%5D%2C%22parents%22%3A%5B34997%5D%7D%2C%7B%22tld%22%3A34869%2C%22children%22%3A%5B35054%5D%2C%22parents%22%3A%5B35054%5D%7D%2C%7B%22tld%22%3A45063%2C%22children%22%3A%5B45074%5D%2C%22parents%22%3A%5B45074%5D%7D%5D%7D%7D%2C%7B%22id%22%3A%22R3987eefe_f8dd_49ec_8ded_5cdf488bddd4%22%2C%22name%22%3A%22Monthly%20P%26L%20Report%22%2C%22a1%22%3A%22A1%3AN49%22%2C%22active%22%3Atrue%2C%22permissions%22%3A%7B%22canFetch%22%3Atrue%2C%22canPublish%22%3Atrue%7D%2C%22origin%22%3A%7B%22apiRangeId%22%3A95%2C%22companyId%22%3A%2230609e5c-0dd1-4ccf-be22-a41040edef8b%22%2C%22sheetId%22%3A%22%7B370E030F-609B-49FE-BBC1-630F4C1C1A81%7D%22%2C%22templateId%22%3A%22d0a0d623-76d8-43bf-b1cf-e656775b3f5e%22%7D%2C%22workspace%22%3A%7B%22type%22%3A%22loadSaved%22%2C%22rows%22%3A%5B%7B%22tld%22%3A34803%2C%22children%22%3A%5B34930%2C34931%2C34929%2C34928%2C34927%2C34907%2C34909%2C34906%2C34910%2C34923%2C34921%2C34920%2C34922%2C34919%2C34924%2C34925%2C34916%2C34918%2C34914%2C34926%2C34912%2C34952%2C34953%2C34951%2C34950%2C34944%2C34940%2C34943%2C34941%5D%2C%22parents%22%3A%5B34927%2C34906%2C34910%2C34914%2C34926%2C34912%2C34952%2C34953%2C34951%2C34950%2C34944%2C34940%2C34943%2C34941%5D%7D%5D%2C%22columns%22%3A%5B%7B%22tld%22%3A34809%2C%22children%22%3A%5B34810%2C34971%5D%2C%22parents%22%3A%5B34810%2C34971%5D%7D%2C%7B%22tld%22%3A34813%2C%22children%22%3A%5B34816%2C34817%2C34818%2C34820%2C34821%2C34822%2C34824%2C34825%2C34826%2C34828%2C34829%2C34830%2C34814%5D%2C%22parents%22%3A%5B34816%2C34817%2C34818%2C34820%2C34821%2C34822%2C34824%2C34825%2C34826%2C34828%2C34829%2C34830%2C34814%5D%7D%5D%2C%22filters%22%3A%5B%7B%22tld%22%3A34806%2C%22children%22%3A%5B34807%5D%2C%22parents%22%3A%5B34807%5D%7D%2C%7B%22tld%22%3A34865%2C%22children%22%3A%5B34992%5D%2C%22parents%22%3A%5B34992%5D%7D%2C%7B%22tld%22%3A34867%2C%22children%22%3A%5B34997%5D%2C%22parents%22%3A%5B34997%5D%7D%2C%7B%22tld%22%3A34869%2C%22children%22%3A%5B35054%5D%2C%22parents%22%3A%5B35054%5D%7D%2C%7B%22tld%22%3A45063%2C%22children%22%3A%5B45074%5D%2C%22parents%22%3A%5B45074%5D%7D%5D%7D%7D%2C%7B%22id%22%3A%22R5a66f1fb_12da_4f5b_9e67_2d7d2a2b0f59%22%2C%22name%22%3A%22Monthly%20P%26L%20Report%22%2C%22a1%22%3A%22A1%3AN49%22%2C%22active%22%3Atrue%2C%22permissions%22%3A%7B%22canFetch%22%3Atrue%2C%22canPublish%22%3Atrue%7D%2C%22origin%22%3A%7B%22apiRangeId%22%3A95%2C%22companyId%22%3A%2230609e5c-0dd1-4ccf-be22-a41040edef8b%22%2C%22sheetId%22%3A%22%7B718E7246-9F93-45FB-9A79-748320DADBBF%7D%22%2C%22templateId%22%3A%22d0a0d623-76d8-43bf-b1cf-e656775b3f5e%22%7D%2C%22workspace%22%3A%7B%22type%22%3A%22loadSaved%22%2C%22rows%22%3A%5B%7B%22tld%22%3A34803%2C%22children%22%3A%5B34930%2C34931%2C34929%2C34928%2C34927%2C34907%2C34909%2C34906%2C34910%2C34923%2C34921%2C34920%2C34922%2C34919%2C34924%2C34925%2C34916%2C34918%2C34914%2C34926%2C34912%2C34952%2C34953%2C34951%2C34950%2C34944%2C34940%2C34943%2C34941%5D%2C%22parents%22%3A%5B34927%2C34906%2C34910%2C34914%2C34926%2C34912%2C34952%2C34953%2C34951%2C34950%2C34944%2C34940%2C34943%2C34941%5D%7D%5D%2C%22columns%22%3A%5B%7B%22tld%22%3A34809%2C%22children%22%3A%5B34810%2C34971%5D%2C%22parents%22%3A%5B34810%2C34971%5D%7D%2C%7B%22tld%22%3A34813%2C%22children%22%3A%5B34816%2C34817%2C34818%2C34820%2C34821%2C34822%2C34824%2C34825%2C34826%2C34828%2C34829%2C34830%2C34814%5D%2C%22parents%22%3A%5B34816%2C34817%2C34818%2C34820%2C34821%2C34822%2C34824%2C34825%2C34826%2C34828%2C34829%2C34830%2C34814%5D%7D%5D%2C%22filters%22%3A%5B%7B%22tld%22%3A34806%2C%22children%22%3A%5B34807%5D%2C%22parents%22%3A%5B34807%5D%7D%2C%7B%22tld%22%3A34865%2C%22children%22%3A%5B34992%5D%2C%22parents%22%3A%5B34992%5D%7D%2C%7B%22tld%22%3A34867%2C%22children%22%3A%5B34997%5D%2C%22parents%22%3A%5B34997%5D%7D%2C%7B%22tld%22%3A34869%2C%22children%22%3A%5B35054%5D%2C%22parents%22%3A%5B35054%5D%7D%2C%7B%22tld%22%3A45063%2C%22children%22%3A%5B45074%5D%2C%22parents%22%3A%5B45074%5D%7D%5D%7D%7D%2C%7B%22id%22%3A%22R0d40d3de_7229_43ba_bb86_49a7e09cedd6%22%2C%22name%22%3A%22Range%201%22%2C%22a1%22%3A%22B21%3AG25%22%2C%22active%22%3Atrue%2C%22permissions%22%3A%7B%22canFetch%22%3Atrue%2C%22canPublish%22%3Atrue%7D%2C%22origin%22%3A%7B%22apiRangeId%22%3Anull%2C%22companyId%22%3A%22f104ed6a-1635-44bd-80be-1a41495ceb00%22%2C%22sheetId%22%3A%22%7BA2C2E42A-1D6C-49D6-977E-48550D61E50F%7D%22%2C%22templateId%22%3Anull%7D%2C%22workspace%22%3A%7B%22columns%22%3A%5B%7B%22tld%22%3A2882%2C%22children%22%3A%5B2883%5D%7D%2C%7B%22tld%22%3A2824%2C%22children%22%3A%5B2826%5D%7D%2C%7B%22tld%22%3A2828%2C%22children%22%3A%5B2865%5D%7D%5D%2C%22currency%22%3A%22USD%22%2C%22filters%22%3A%5B%7B%22tld%22%3A2818%2C%22children%22%3A%5B4251%5D%2C%22parents%22%3A%5B4251%5D%7D%2C%7B%22tld%22%3A2880%2C%22children%22%3A%5B2946%5D%2C%22parents%22%3A%5B2946%5D%7D%5D%2C%22rows%22%3A%5B%7B%22tld%22%3A2884%2C%22children%22%3A%5B2885%5D%7D%2C%7B%22tld%22%3A2821%2C%22children%22%3A%5B4237%5D%7D%5D%2C%22type%22%3A%22loadExisting%22%7D%7D%2C%7B%22id%22%3A%22R57382baa_6f1c_4454_865d_348d15f85f7c%22%2C%22name%22%3A%22Range%201%22%2C%22a1%22%3A%22B21%3AG25%22%2C%22active%22%3Atrue%2C%22permissions%22%3A%7B%22canFetch%22%3Atrue%2C%22canPublish%22%3Atrue%7D%2C%22origin%22%3A%7B%22apiRangeId%22%3Anull%2C%22companyId%22%3A%22d90d8126-f555-4eda-8435-4425d5ed3693%22%2C%22sheetId%22%3A%22%7BA2C2E42A-1D6C-49D6-977E-48550D61E50F%7D%22%2C%22templateId%22%3Anull%7D%2C%22workspace%22%3A%7B%22columns%22%3A%5B%7B%22tld%22%3A62059%2C%22children%22%3A%5B62187%5D%7D%2C%7B%22tld%22%3A62063%2C%22children%22%3A%5B62083%5D%7D%5D%2C%22currency%22%3A%22USD%22%2C%22filters%22%3A%5B%7B%22tld%22%3A62053%2C%22children%22%3A%5B62440%5D%2C%22parents%22%3A%5B62440%5D%7D%2C%7B%22tld%22%3A62115%2C%22children%22%3A%5B62117%5D%2C%22parents%22%3A%5B62117%5D%7D%5D%2C%22rows%22%3A%5B%7B%22tld%22%3A62056%2C%22children%22%3A%5B62129%5D%7D%5D%2C%22type%22%3A%22loadExisting%22%7D%7D%2C%7B%22id%22%3A%22Rabfbdfcc_062e_4278_a748_d47626e17348%22%2C%22name%22%3A%22Range%201%22%2C%22a1%22%3A%22B21%3AG25%22%2C%22active%22%3Atrue%2C%22permissions%22%3A%7B%22canFetch%22%3Afalse%2C%22canPublish%22%3Atrue%7D%2C%22origin%22%3A%7B%22apiRangeId%22%3Anull%2C%22companyId%22%3A%2230609e5c-0dd1-4ccf-be22-a41040edef8b%22%2C%22sheetId%22%3A%22%7BA2C2E42A-1D6C-49D6-977E-48550D61E50F%7D%22%2C%22templateId%22%3Anull%7D%2C%22workspace%22%3A%7B%22columns%22%3A%5B%7B%22tld%22%3A34865%2C%22children%22%3A%5B34995%5D%7D%2C%7B%22tld%22%3A34803%2C%22children%22%3A%5B34947%5D%7D%2C%7B%22tld%22%3A34809%2C%22children%22%3A%5B34971%5D%7D%2C%7B%22tld%22%3A34813%2C%22children%22%3A%5B34833%5D%7D%5D%2C%22currency%22%3A%22USD%22%2C%22filters%22%3A%5B%5D%2C%22rows%22%3A%5B%7B%22tld%22%3A34867%2C%22children%22%3A%5B35045%5D%7D%2C%7B%22tld%22%3A34869%2C%22children%22%3A%5B35117%5D%7D%2C%7B%22tld%22%3A45063%2C%22children%22%3A%5B45070%5D%7D%2C%7B%22tld%22%3A34806%2C%22children%22%3A%5B34970%5D%7D%5D%2C%22type%22%3A%22loadExisting%22%7D%7D%5D</Cube>
</file>

<file path=customXml/item2.xml><?xml version="1.0" encoding="utf-8"?>
<Cube xmlns="https://www.cubesoftware.com/1.0/CUBE_DATA">%5B%7B%22id%22%3A%22d0013e8b-8bea-4791-bba4-492c33a67ba9%22%2C%22completed_at%22%3A%222022-05-23T19%3A41%3A02.411Z%22%2C%22companyId%22%3A%2230609e5c-0dd1-4ccf-be22-a41040edef8b%22%2C%22created_at%22%3A%222022-05-23T19%3A40%3A58.952Z%22%2C%22rangeId%22%3A%22R27d8fab1_5227_4eca_bfe4_4ef3e33f99fb%22%2C%22sheetId%22%3A%22%7B57476557-C640-4F89-BC6F-06810D9ABB90%7D%22%2C%22status%22%3A%22SUCCESS%22%2C%22type%22%3A%22FETCH%22%7D%2C%7B%22id%22%3A%22de528942-6646-43b6-8ac1-3da9a5454ce4%22%2C%22completed_at%22%3A%222022-05-23T19%3A43%3A49.127Z%22%2C%22companyId%22%3A%2230609e5c-0dd1-4ccf-be22-a41040edef8b%22%2C%22created_at%22%3A%222022-05-23T19%3A43%3A43.567Z%22%2C%22rangeId%22%3A%22Re0f11820_44f2_4ca0_bc63_9d93e370c2ce%22%2C%22sheetId%22%3A%22%7BCD0D2FE0-7FDF-49FA-BF6C-C1A278B5DE4F%7D%22%2C%22status%22%3A%22SUCCESS%22%2C%22type%22%3A%22FETCH%22%7D%2C%7B%22id%22%3A%22913b6273-c0dc-489a-a598-772464ebcd94%22%2C%22completed_at%22%3A%222022-05-23T19%3A43%3A56.080Z%22%2C%22companyId%22%3A%2230609e5c-0dd1-4ccf-be22-a41040edef8b%22%2C%22created_at%22%3A%222022-05-23T19%3A43%3A54.982Z%22%2C%22rangeId%22%3A%22R1577162e_5e8f_4534_ab15_0e370643df0e%22%2C%22sheetId%22%3A%22%7B079A91DF-1334-40ED-B59F-B04C14EF13AC%7D%22%2C%22status%22%3A%22SUCCESS%22%2C%22type%22%3A%22FETCH%22%7D%2C%7B%22id%22%3A%221e75bd62-6550-4684-aa6d-a457762cde77%22%2C%22completed_at%22%3A%222022-05-23T20%3A21%3A40.663Z%22%2C%22companyId%22%3A%2230609e5c-0dd1-4ccf-be22-a41040edef8b%22%2C%22created_at%22%3A%222022-05-23T20%3A21%3A37.369Z%22%2C%22rangeId%22%3A%22R27d8fab1_5227_4eca_bfe4_4ef3e33f99fb%22%2C%22sheetId%22%3A%22%7B57476557-C640-4F89-BC6F-06810D9ABB90%7D%22%2C%22status%22%3A%22SUCCESS%22%2C%22type%22%3A%22FETCH%22%7D%2C%7B%22id%22%3A%222510a6cf-0289-4aba-8a89-4ac454e181e2%22%2C%22completed_at%22%3A%222022-05-23T20%3A21%3A49.132Z%22%2C%22companyId%22%3A%2230609e5c-0dd1-4ccf-be22-a41040edef8b%22%2C%22created_at%22%3A%222022-05-23T20%3A21%3A48.310Z%22%2C%22rangeId%22%3A%22R1577162e_5e8f_4534_ab15_0e370643df0e%22%2C%22sheetId%22%3A%22%7B079A91DF-1334-40ED-B59F-B04C14EF13AC%7D%22%2C%22status%22%3A%22SUCCESS%22%2C%22type%22%3A%22FETCH%22%7D%2C%7B%22id%22%3A%2293e27a8c-30f6-4692-a117-59e511d3399f%22%2C%22completed_at%22%3A%222022-05-23T20%3A22%3A27.931Z%22%2C%22companyId%22%3A%2230609e5c-0dd1-4ccf-be22-a41040edef8b%22%2C%22created_at%22%3A%222022-05-23T20%3A22%3A27.093Z%22%2C%22rangeId%22%3A%22R1577162e_5e8f_4534_ab15_0e370643df0e%22%2C%22sheetId%22%3A%22%7B079A91DF-1334-40ED-B59F-B04C14EF13AC%7D%22%2C%22status%22%3A%22SUCCESS%22%2C%22type%22%3A%22FETCH%22%7D%2C%7B%22id%22%3A%229c64ac59-eb45-43a5-9cfb-07b6e1c2f941%22%2C%22completed_at%22%3A%222022-05-23T20%3A22%3A40.049Z%22%2C%22companyId%22%3A%2230609e5c-0dd1-4ccf-be22-a41040edef8b%22%2C%22created_at%22%3A%222022-05-23T20%3A22%3A34.757Z%22%2C%22rangeId%22%3A%22Re0f11820_44f2_4ca0_bc63_9d93e370c2ce%22%2C%22sheetId%22%3A%22%7BCD0D2FE0-7FDF-49FA-BF6C-C1A278B5DE4F%7D%22%2C%22status%22%3A%22SUCCESS%22%2C%22type%22%3A%22FETCH%22%7D%2C%7B%22id%22%3A%221cc9b51f-0ee5-44d8-881c-6e23bde994b2%22%2C%22completed_at%22%3A%222022-05-24T14%3A32%3A04.041Z%22%2C%22companyId%22%3A%2230609e5c-0dd1-4ccf-be22-a41040edef8b%22%2C%22created_at%22%3A%222022-05-24T14%3A32%3A00.652Z%22%2C%22rangeId%22%3A%22R27d8fab1_5227_4eca_bfe4_4ef3e33f99fb%22%2C%22sheetId%22%3A%22%7B57476557-C640-4F89-BC6F-06810D9ABB90%7D%22%2C%22status%22%3A%22SUCCESS%22%2C%22type%22%3A%22FETCH%22%7D%2C%7B%22id%22%3A%224d9cd5de-a6b8-48db-8bf4-0ea2134c7eed%22%2C%22completed_at%22%3A%222022-05-24T14%3A32%3A36.736Z%22%2C%22companyId%22%3A%2230609e5c-0dd1-4ccf-be22-a41040edef8b%22%2C%22created_at%22%3A%222022-05-24T14%3A32%3A33.646Z%22%2C%22rangeId%22%3A%22R27d8fab1_5227_4eca_bfe4_4ef3e33f99fb%22%2C%22sheetId%22%3A%22%7B57476557-C640-4F89-BC6F-06810D9ABB90%7D%22%2C%22status%22%3A%22SUCCESS%22%2C%22type%22%3A%22FETCH%22%7D%2C%7B%22id%22%3A%224a62cc55-1ab5-468f-bf1f-18ac770bc198%22%2C%22completed_at%22%3A%222022-05-25T20%3A25%3A31.559Z%22%2C%22companyId%22%3A%2230609e5c-0dd1-4ccf-be22-a41040edef8b%22%2C%22created_at%22%3A%222022-05-25T20%3A25%3A29.680Z%22%2C%22rangeId%22%3A%22R1577162e_5e8f_4534_ab15_0e370643df0e%22%2C%22sheetId%22%3A%22%7B079A91DF-1334-40ED-B59F-B04C14EF13AC%7D%22%2C%22status%22%3A%22SUCCESS%22%2C%22type%22%3A%22FETCH%22%7D%5D</Cube>
</file>

<file path=customXml/itemProps1.xml><?xml version="1.0" encoding="utf-8"?>
<ds:datastoreItem xmlns:ds="http://schemas.openxmlformats.org/officeDocument/2006/customXml" ds:itemID="{676631CB-4A7D-441A-997A-A68CF5DF4E2D}">
  <ds:schemaRefs>
    <ds:schemaRef ds:uri="https://www.cubesoftware.com/1.0/CUBE_RANGES"/>
  </ds:schemaRefs>
</ds:datastoreItem>
</file>

<file path=customXml/itemProps2.xml><?xml version="1.0" encoding="utf-8"?>
<ds:datastoreItem xmlns:ds="http://schemas.openxmlformats.org/officeDocument/2006/customXml" ds:itemID="{BA672547-3C9D-4FD1-8E2C-6F78E9451295}">
  <ds:schemaRefs>
    <ds:schemaRef ds:uri="https://www.cubesoftware.com/1.0/CUBE_DAT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About</vt:lpstr>
      <vt:lpstr>Op Ex Var</vt:lpstr>
      <vt:lpstr>OpEx Plan</vt:lpstr>
      <vt:lpstr>1. Headcount</vt:lpstr>
      <vt:lpstr>2. Sales &amp; Marketing</vt:lpstr>
      <vt:lpstr>Forecast Drivers</vt:lpstr>
      <vt:lpstr>AssetTypes</vt:lpstr>
      <vt:lpstr>'1. Headcount'!Cube_Attributes_R7317fa1f_80ad_4552_9b48_b7b2241f52c9</vt:lpstr>
      <vt:lpstr>'1. Headcount'!Cube_Attributes_R96cef529_a949_482b_970f_65c850b036e4</vt:lpstr>
      <vt:lpstr>'1. Headcount'!Cube_Attributes_Re57c70d3_b9c4_48cf_92b9_a99d75c9a590</vt:lpstr>
      <vt:lpstr>'Op Ex Var'!Cube_Columns_R0764e5e7_8260_443f_9a7f_16ab93b9b737</vt:lpstr>
      <vt:lpstr>'Op Ex Var'!Cube_Columns_R0a7d8ac2_c567_496d_8e19_1dee319a5a78</vt:lpstr>
      <vt:lpstr>'Op Ex Var'!Cube_Columns_R0f79ad0f_515a_4167_a266_7f4e37137a18</vt:lpstr>
      <vt:lpstr>'Op Ex Var'!Cube_Columns_R112045d0_dba0_4885_a257_fcc2ccbbf17b</vt:lpstr>
      <vt:lpstr>'Op Ex Var'!Cube_Columns_R1577162e_5e8f_4534_ab15_0e370643df0e</vt:lpstr>
      <vt:lpstr>'OpEx Plan'!Cube_Columns_R20f6ee6a_0316_45c5_840a_5faabec2cac1</vt:lpstr>
      <vt:lpstr>'OpEx Plan'!Cube_Columns_R27d8fab1_5227_4eca_bfe4_4ef3e33f99fb</vt:lpstr>
      <vt:lpstr>'OpEx Plan'!Cube_Columns_R287ec7a6_462c_43f3_a8a1_a678931a8797</vt:lpstr>
      <vt:lpstr>'1. Headcount'!Cube_Columns_R7317fa1f_80ad_4552_9b48_b7b2241f52c9</vt:lpstr>
      <vt:lpstr>'1. Headcount'!Cube_Columns_R8e8757c1_b63a_4f0b_b734_396fb363df81</vt:lpstr>
      <vt:lpstr>'1. Headcount'!Cube_Columns_R927f2a8c_2fde_48f7_bf2a_cec8ddce87f7</vt:lpstr>
      <vt:lpstr>'1. Headcount'!Cube_Columns_R96cef529_a949_482b_970f_65c850b036e4</vt:lpstr>
      <vt:lpstr>'Op Ex Var'!Cube_Columns_Rd29703e7_9d17_4d45_bf55_026edfb1f7e5</vt:lpstr>
      <vt:lpstr>'OpEx Plan'!Cube_Columns_Re25e7f00_b56d_4895_875c_c3bc008ac0da</vt:lpstr>
      <vt:lpstr>'1. Headcount'!Cube_Columns_Re57c70d3_b9c4_48cf_92b9_a99d75c9a590</vt:lpstr>
      <vt:lpstr>'OpEx Plan'!Cube_Columns_Rf2a45065_746d_494b_a4c2_89e2c9aa9053</vt:lpstr>
      <vt:lpstr>'Op Ex Var'!Cube_Overall_R0764e5e7_8260_443f_9a7f_16ab93b9b737</vt:lpstr>
      <vt:lpstr>'Op Ex Var'!Cube_Overall_R0a7d8ac2_c567_496d_8e19_1dee319a5a78</vt:lpstr>
      <vt:lpstr>'Op Ex Var'!Cube_Overall_R0f79ad0f_515a_4167_a266_7f4e37137a18</vt:lpstr>
      <vt:lpstr>'Op Ex Var'!Cube_Overall_R112045d0_dba0_4885_a257_fcc2ccbbf17b</vt:lpstr>
      <vt:lpstr>'Op Ex Var'!Cube_Overall_R1577162e_5e8f_4534_ab15_0e370643df0e</vt:lpstr>
      <vt:lpstr>'OpEx Plan'!Cube_Overall_R20f6ee6a_0316_45c5_840a_5faabec2cac1</vt:lpstr>
      <vt:lpstr>'OpEx Plan'!Cube_Overall_R27d8fab1_5227_4eca_bfe4_4ef3e33f99fb</vt:lpstr>
      <vt:lpstr>'OpEx Plan'!Cube_Overall_R287ec7a6_462c_43f3_a8a1_a678931a8797</vt:lpstr>
      <vt:lpstr>'1. Headcount'!Cube_Overall_R7317fa1f_80ad_4552_9b48_b7b2241f52c9</vt:lpstr>
      <vt:lpstr>'1. Headcount'!Cube_Overall_R8e8757c1_b63a_4f0b_b734_396fb363df81</vt:lpstr>
      <vt:lpstr>'1. Headcount'!Cube_Overall_R927f2a8c_2fde_48f7_bf2a_cec8ddce87f7</vt:lpstr>
      <vt:lpstr>'1. Headcount'!Cube_Overall_R96cef529_a949_482b_970f_65c850b036e4</vt:lpstr>
      <vt:lpstr>'Op Ex Var'!Cube_Overall_Rd29703e7_9d17_4d45_bf55_026edfb1f7e5</vt:lpstr>
      <vt:lpstr>'OpEx Plan'!Cube_Overall_Re25e7f00_b56d_4895_875c_c3bc008ac0da</vt:lpstr>
      <vt:lpstr>'1. Headcount'!Cube_Overall_Re57c70d3_b9c4_48cf_92b9_a99d75c9a590</vt:lpstr>
      <vt:lpstr>'OpEx Plan'!Cube_Overall_Rf2a45065_746d_494b_a4c2_89e2c9aa9053</vt:lpstr>
      <vt:lpstr>'Op Ex Var'!Cube_Rows_R0764e5e7_8260_443f_9a7f_16ab93b9b737</vt:lpstr>
      <vt:lpstr>'Op Ex Var'!Cube_Rows_R0a7d8ac2_c567_496d_8e19_1dee319a5a78</vt:lpstr>
      <vt:lpstr>'Op Ex Var'!Cube_Rows_R0f79ad0f_515a_4167_a266_7f4e37137a18</vt:lpstr>
      <vt:lpstr>'Op Ex Var'!Cube_Rows_R112045d0_dba0_4885_a257_fcc2ccbbf17b</vt:lpstr>
      <vt:lpstr>'Op Ex Var'!Cube_Rows_R1577162e_5e8f_4534_ab15_0e370643df0e</vt:lpstr>
      <vt:lpstr>'OpEx Plan'!Cube_Rows_R20f6ee6a_0316_45c5_840a_5faabec2cac1</vt:lpstr>
      <vt:lpstr>'OpEx Plan'!Cube_Rows_R27d8fab1_5227_4eca_bfe4_4ef3e33f99fb</vt:lpstr>
      <vt:lpstr>'OpEx Plan'!Cube_Rows_R287ec7a6_462c_43f3_a8a1_a678931a8797</vt:lpstr>
      <vt:lpstr>'1. Headcount'!Cube_Rows_R7317fa1f_80ad_4552_9b48_b7b2241f52c9</vt:lpstr>
      <vt:lpstr>'1. Headcount'!Cube_Rows_R8e8757c1_b63a_4f0b_b734_396fb363df81</vt:lpstr>
      <vt:lpstr>'1. Headcount'!Cube_Rows_R927f2a8c_2fde_48f7_bf2a_cec8ddce87f7</vt:lpstr>
      <vt:lpstr>'1. Headcount'!Cube_Rows_R96cef529_a949_482b_970f_65c850b036e4</vt:lpstr>
      <vt:lpstr>'Op Ex Var'!Cube_Rows_Rd29703e7_9d17_4d45_bf55_026edfb1f7e5</vt:lpstr>
      <vt:lpstr>'OpEx Plan'!Cube_Rows_Re25e7f00_b56d_4895_875c_c3bc008ac0da</vt:lpstr>
      <vt:lpstr>'1. Headcount'!Cube_Rows_Re57c70d3_b9c4_48cf_92b9_a99d75c9a590</vt:lpstr>
      <vt:lpstr>'OpEx Plan'!Cube_Rows_Rf2a45065_746d_494b_a4c2_89e2c9aa9053</vt:lpstr>
      <vt:lpstr>Departments</vt:lpstr>
      <vt:lpstr>Markets</vt:lpstr>
      <vt:lpstr>Months</vt:lpstr>
      <vt:lpstr>Priority</vt:lpstr>
      <vt:lpstr>Products</vt:lpstr>
      <vt:lpstr>Scenario</vt:lpstr>
      <vt:lpstr>Scenarios</vt:lpstr>
      <vt:lpstr>Status</vt:lpstr>
      <vt:lpstr>Years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Rausch</dc:creator>
  <cp:lastModifiedBy>Brian  Shin</cp:lastModifiedBy>
  <dcterms:created xsi:type="dcterms:W3CDTF">2021-09-21T18:25:19Z</dcterms:created>
  <dcterms:modified xsi:type="dcterms:W3CDTF">2022-08-01T14:25:54Z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be-CUBE_RANGES">
    <vt:lpwstr>{676631CB-4A7D-441A-997A-A68CF5DF4E2D}</vt:lpwstr>
  </property>
  <property fmtid="{D5CDD505-2E9C-101B-9397-08002B2CF9AE}" pid="3" name="cube-CUBE_DATA">
    <vt:lpwstr>{BA672547-3C9D-4FD1-8E2C-6F78E9451295}</vt:lpwstr>
  </property>
</Properties>
</file>