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shboard" sheetId="1" r:id="rId4"/>
    <sheet state="visible" name="KPIs &amp; Metrics" sheetId="2" r:id="rId5"/>
    <sheet state="visible" name="P&amp;L" sheetId="3" r:id="rId6"/>
    <sheet state="visible" name="Balance Sheet" sheetId="4" r:id="rId7"/>
  </sheets>
  <definedNames/>
  <calcPr/>
  <extLst>
    <ext uri="GoogleSheetsCustomDataVersion1">
      <go:sheetsCustomData xmlns:go="http://customooxmlschemas.google.com/" r:id="rId8" roundtripDataSignature="AMtx7mj8tJpVLDeY3KuS+RrcnfboVWCA6g=="/>
    </ext>
  </extLst>
</workbook>
</file>

<file path=xl/sharedStrings.xml><?xml version="1.0" encoding="utf-8"?>
<sst xmlns="http://schemas.openxmlformats.org/spreadsheetml/2006/main" count="111" uniqueCount="101">
  <si>
    <t>FINANCIAL KPI DASHBOARD</t>
  </si>
  <si>
    <t>DSO (TTM)</t>
  </si>
  <si>
    <t>Quick Ratio (TTM)</t>
  </si>
  <si>
    <t>CAC (TTM)</t>
  </si>
  <si>
    <t>KPIs &amp; METRICS</t>
  </si>
  <si>
    <t>DEFINITIONS:</t>
  </si>
  <si>
    <t>Quick Ratio</t>
  </si>
  <si>
    <t>Current Assets - Inventory / Current Liabilities</t>
  </si>
  <si>
    <t>Days Sales Outstanding (DSO)</t>
  </si>
  <si>
    <t>AR / Revenue * Days</t>
  </si>
  <si>
    <t>Customer Acquisition Cost (CAC)</t>
  </si>
  <si>
    <t>Total Sales &amp; Marketing Cost / # of New Customers</t>
  </si>
  <si>
    <t>Current Assets</t>
  </si>
  <si>
    <t>Inventory</t>
  </si>
  <si>
    <t>Current Liabilities</t>
  </si>
  <si>
    <t>Accounts Receivable</t>
  </si>
  <si>
    <t>Revenue</t>
  </si>
  <si>
    <t>CAC</t>
  </si>
  <si>
    <t>Sales &amp; Marketing Expense</t>
  </si>
  <si>
    <t>New Customers</t>
  </si>
  <si>
    <t>Sales &amp; Marketing % of Revenue</t>
  </si>
  <si>
    <t>Customer Growth</t>
  </si>
  <si>
    <t>PROFIT &amp; LOSS STATEMENT</t>
  </si>
  <si>
    <t>Revenues</t>
  </si>
  <si>
    <t>Total Revenues</t>
  </si>
  <si>
    <t>Gross Profit</t>
  </si>
  <si>
    <t>Cost of Goods Sold</t>
  </si>
  <si>
    <t>Gross Profit (Loss)</t>
  </si>
  <si>
    <t>Operating Income &amp; Expenses</t>
  </si>
  <si>
    <t>Sales &amp; Marketing</t>
  </si>
  <si>
    <t>R&amp;D Expenses</t>
  </si>
  <si>
    <t>Depreciation &amp; Amortization</t>
  </si>
  <si>
    <t>Other Operating Expenses</t>
  </si>
  <si>
    <t>Total Operating Expenses</t>
  </si>
  <si>
    <t>Operating Income</t>
  </si>
  <si>
    <t>Other Non Operating Expenses</t>
  </si>
  <si>
    <t>Net Interest Expenses</t>
  </si>
  <si>
    <t>EBT Excluding Unusual Items</t>
  </si>
  <si>
    <t>Gain (Loss) On Sale Of Investments</t>
  </si>
  <si>
    <t>EBT Including Unusual Items</t>
  </si>
  <si>
    <t>Net Income</t>
  </si>
  <si>
    <t>Income Tax Expense</t>
  </si>
  <si>
    <t>Tax Rate Effective</t>
  </si>
  <si>
    <t>Customer Data</t>
  </si>
  <si>
    <t>Customers</t>
  </si>
  <si>
    <t>Balance Sheet</t>
  </si>
  <si>
    <t>Cash &amp; Short term Investments</t>
  </si>
  <si>
    <t>Cash And Equivalents</t>
  </si>
  <si>
    <t>Short Term Investments</t>
  </si>
  <si>
    <t>Trading Asset Securities</t>
  </si>
  <si>
    <t>Total Cash &amp; Short term Investments</t>
  </si>
  <si>
    <t>Receivables</t>
  </si>
  <si>
    <t>Other Receivables</t>
  </si>
  <si>
    <t>Notes Receivable</t>
  </si>
  <si>
    <t>Total Receivables</t>
  </si>
  <si>
    <t>Other Current Assets</t>
  </si>
  <si>
    <t>Prepaid Expenses</t>
  </si>
  <si>
    <t>Finance Division Loans and Leases Current</t>
  </si>
  <si>
    <t>Finance Division Other Current Assets Total</t>
  </si>
  <si>
    <t>Total Current Assets</t>
  </si>
  <si>
    <t>Long Term Assets</t>
  </si>
  <si>
    <t>Net Property Plant &amp; Equipment</t>
  </si>
  <si>
    <t>Long term Investments</t>
  </si>
  <si>
    <t>Goodwill</t>
  </si>
  <si>
    <t>Other Intangibles</t>
  </si>
  <si>
    <t>Finance Division Loans and Leases Long Term</t>
  </si>
  <si>
    <t>Finance Division Other Long Term Assets Total</t>
  </si>
  <si>
    <t>Other Assets</t>
  </si>
  <si>
    <t>Total Assets</t>
  </si>
  <si>
    <t>Accounts Payable</t>
  </si>
  <si>
    <t>Accrued Expenses</t>
  </si>
  <si>
    <t>Short0term Borrowings</t>
  </si>
  <si>
    <t>Current Portion of LT Debt / Leases</t>
  </si>
  <si>
    <t>Finance Div. Debt Current</t>
  </si>
  <si>
    <t>Finance Div. Other Liabilities Current</t>
  </si>
  <si>
    <t>Other Current Liabilities Total</t>
  </si>
  <si>
    <t>Total Current Liabilities</t>
  </si>
  <si>
    <t>Long Term Liabilities</t>
  </si>
  <si>
    <t>Long Term Debt</t>
  </si>
  <si>
    <t>Long Term Leases</t>
  </si>
  <si>
    <t>Finance Division Debt Non Current</t>
  </si>
  <si>
    <t>Finance Division Other Non Current Liabilities Total</t>
  </si>
  <si>
    <t>Other Long Term Liabilities</t>
  </si>
  <si>
    <t>Total Liabilities</t>
  </si>
  <si>
    <t>Shareholder Equity</t>
  </si>
  <si>
    <t>Total Preferred Equity</t>
  </si>
  <si>
    <t>Common Stock &amp; APIC</t>
  </si>
  <si>
    <t>Retained Earnings</t>
  </si>
  <si>
    <t>Treasury Stock &amp; Other</t>
  </si>
  <si>
    <t>Total Common Equity</t>
  </si>
  <si>
    <t>Minority Interest</t>
  </si>
  <si>
    <t>Total Equity</t>
  </si>
  <si>
    <t>Total Liabilities And Equity</t>
  </si>
  <si>
    <t>Other Supplemental Items</t>
  </si>
  <si>
    <t>Shares Outstanding on Filing Date</t>
  </si>
  <si>
    <t>Shares Outstanding on Statement Date</t>
  </si>
  <si>
    <t>Tangible Book Value</t>
  </si>
  <si>
    <t>Tangible Book Value per Share</t>
  </si>
  <si>
    <t>Book Value per Share</t>
  </si>
  <si>
    <t>Total Debt</t>
  </si>
  <si>
    <t>Net Debt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</si>
</sst>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mmm&quot;-&quot;yy"/>
    <numFmt numFmtId="166" formatCode="_(* #,##0_);_(* \(#,##0\);_(* &quot;-&quot;??_);_(@_)"/>
    <numFmt numFmtId="167" formatCode="_(* #,##0.00_);_(* \(#,##0.00\);_(* &quot;-&quot;??_);_(@_)"/>
  </numFmts>
  <fonts count="11">
    <font>
      <sz val="10.0"/>
      <color rgb="FF000000"/>
      <name val="Arial"/>
    </font>
    <font>
      <b/>
      <sz val="20.0"/>
      <color theme="1"/>
      <name val="Montserrat"/>
    </font>
    <font>
      <sz val="10.0"/>
      <color theme="1"/>
      <name val="Montserrat"/>
    </font>
    <font>
      <b/>
      <sz val="10.0"/>
      <color theme="1"/>
      <name val="Arial"/>
    </font>
    <font>
      <sz val="10.0"/>
      <color theme="1"/>
      <name val="Arial"/>
    </font>
    <font>
      <b/>
      <sz val="20.0"/>
      <color rgb="FF000000"/>
      <name val="Montserrat"/>
    </font>
    <font>
      <b/>
      <sz val="10.0"/>
      <color rgb="FF000000"/>
      <name val="Arial"/>
    </font>
    <font>
      <sz val="10.0"/>
      <color rgb="FF0C5ADB"/>
      <name val="Arial"/>
    </font>
    <font>
      <b/>
      <sz val="11.0"/>
      <color rgb="FF000000"/>
      <name val="Calibri"/>
    </font>
    <font>
      <b/>
      <sz val="18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2F1DA"/>
        <bgColor rgb="FFD2F1DA"/>
      </patternFill>
    </fill>
    <fill>
      <patternFill patternType="solid">
        <fgColor rgb="FFD9E6FC"/>
        <bgColor rgb="FFD9E6F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2" fillId="0" fontId="4" numFmtId="2" xfId="0" applyBorder="1" applyFont="1" applyNumberFormat="1"/>
    <xf borderId="3" fillId="0" fontId="4" numFmtId="164" xfId="0" applyBorder="1" applyFont="1" applyNumberFormat="1"/>
    <xf borderId="0" fillId="0" fontId="3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4" fillId="2" fontId="8" numFmtId="165" xfId="0" applyAlignment="1" applyBorder="1" applyFill="1" applyFont="1" applyNumberFormat="1">
      <alignment horizontal="right"/>
    </xf>
    <xf borderId="0" fillId="0" fontId="3" numFmtId="2" xfId="0" applyFont="1" applyNumberFormat="1"/>
    <xf borderId="0" fillId="0" fontId="4" numFmtId="0" xfId="0" applyFont="1"/>
    <xf borderId="0" fillId="0" fontId="4" numFmtId="3" xfId="0" applyFont="1" applyNumberFormat="1"/>
    <xf borderId="0" fillId="0" fontId="3" numFmtId="164" xfId="0" applyFont="1" applyNumberFormat="1"/>
    <xf borderId="0" fillId="0" fontId="4" numFmtId="10" xfId="0" applyFont="1" applyNumberFormat="1"/>
    <xf borderId="0" fillId="0" fontId="9" numFmtId="0" xfId="0" applyFont="1"/>
    <xf borderId="0" fillId="0" fontId="0" numFmtId="0" xfId="0" applyFont="1"/>
    <xf borderId="4" fillId="3" fontId="6" numFmtId="165" xfId="0" applyAlignment="1" applyBorder="1" applyFill="1" applyFont="1" applyNumberFormat="1">
      <alignment horizontal="right"/>
    </xf>
    <xf borderId="0" fillId="0" fontId="0" numFmtId="0" xfId="0" applyAlignment="1" applyFont="1">
      <alignment horizontal="left"/>
    </xf>
    <xf borderId="0" fillId="0" fontId="0" numFmtId="166" xfId="0" applyAlignment="1" applyFont="1" applyNumberFormat="1">
      <alignment horizontal="right"/>
    </xf>
    <xf borderId="0" fillId="0" fontId="6" numFmtId="0" xfId="0" applyAlignment="1" applyFont="1">
      <alignment horizontal="left"/>
    </xf>
    <xf borderId="0" fillId="0" fontId="6" numFmtId="166" xfId="0" applyAlignment="1" applyFont="1" applyNumberFormat="1">
      <alignment horizontal="right"/>
    </xf>
    <xf borderId="0" fillId="0" fontId="0" numFmtId="166" xfId="0" applyFont="1" applyNumberFormat="1"/>
    <xf borderId="0" fillId="0" fontId="0" numFmtId="167" xfId="0" applyFont="1" applyNumberFormat="1"/>
    <xf borderId="0" fillId="0" fontId="0" numFmtId="3" xfId="0" applyFont="1" applyNumberFormat="1"/>
    <xf borderId="0" fillId="0" fontId="10" numFmtId="0" xfId="0" applyFont="1"/>
    <xf borderId="0" fillId="0" fontId="10" numFmtId="0" xfId="0" applyAlignment="1" applyFont="1">
      <alignment horizontal="left"/>
    </xf>
    <xf borderId="0" fillId="0" fontId="10" numFmtId="3" xfId="0" applyAlignment="1" applyFont="1" applyNumberFormat="1">
      <alignment horizontal="right"/>
    </xf>
    <xf borderId="0" fillId="0" fontId="10" numFmtId="3" xfId="0" applyFont="1" applyNumberFormat="1"/>
    <xf borderId="0" fillId="0" fontId="8" numFmtId="0" xfId="0" applyFont="1"/>
    <xf borderId="0" fillId="0" fontId="8" numFmtId="3" xfId="0" applyAlignment="1" applyFont="1" applyNumberFormat="1">
      <alignment horizontal="right"/>
    </xf>
    <xf borderId="0" fillId="0" fontId="3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r>
              <a:rPr b="0" i="0">
                <a:solidFill>
                  <a:srgbClr val="000000"/>
                </a:solidFill>
                <a:latin typeface="+mn-lt"/>
              </a:rPr>
              <a:t>Quick Ratio</a:t>
            </a:r>
          </a:p>
        </c:rich>
      </c:tx>
      <c:overlay val="0"/>
    </c:title>
    <c:plotArea>
      <c:layout>
        <c:manualLayout>
          <c:xMode val="edge"/>
          <c:yMode val="edge"/>
          <c:x val="0.15961285108419743"/>
          <c:y val="0.07706420533810969"/>
          <c:w val="0.698273052191346"/>
          <c:h val="0.6354409428705833"/>
        </c:manualLayout>
      </c:layout>
      <c:barChart>
        <c:barDir val="col"/>
        <c:ser>
          <c:idx val="0"/>
          <c:order val="0"/>
          <c:tx>
            <c:v>Current Assets</c:v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cat>
            <c:strRef>
              <c:f>'KPIs &amp; Metrics'!$B$10:$M$10</c:f>
            </c:strRef>
          </c:cat>
          <c:val>
            <c:numRef>
              <c:f>'KPIs &amp; Metrics'!$B$12:$M$12</c:f>
              <c:numCache/>
            </c:numRef>
          </c:val>
        </c:ser>
        <c:ser>
          <c:idx val="1"/>
          <c:order val="1"/>
          <c:tx>
            <c:v>Inventory</c:v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cat>
            <c:strRef>
              <c:f>'KPIs &amp; Metrics'!$B$10:$M$10</c:f>
            </c:strRef>
          </c:cat>
          <c:val>
            <c:numRef>
              <c:f>'KPIs &amp; Metrics'!$B$13:$M$13</c:f>
              <c:numCache/>
            </c:numRef>
          </c:val>
        </c:ser>
        <c:ser>
          <c:idx val="2"/>
          <c:order val="2"/>
          <c:tx>
            <c:v>Current Liabilities</c:v>
          </c:tx>
          <c:spPr>
            <a:solidFill>
              <a:srgbClr val="980000"/>
            </a:solidFill>
            <a:ln cmpd="sng">
              <a:solidFill>
                <a:srgbClr val="000000"/>
              </a:solidFill>
            </a:ln>
          </c:spPr>
          <c:cat>
            <c:strRef>
              <c:f>'KPIs &amp; Metrics'!$B$10:$M$10</c:f>
            </c:strRef>
          </c:cat>
          <c:val>
            <c:numRef>
              <c:f>'KPIs &amp; Metrics'!$B$14:$M$14</c:f>
              <c:numCache/>
            </c:numRef>
          </c:val>
        </c:ser>
        <c:axId val="1743986189"/>
        <c:axId val="1174705"/>
      </c:barChart>
      <c:lineChart>
        <c:varyColors val="0"/>
        <c:ser>
          <c:idx val="3"/>
          <c:order val="3"/>
          <c:tx>
            <c:v>Quick Ratio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'KPIs &amp; Metrics'!$B$10:$M$10</c:f>
            </c:strRef>
          </c:cat>
          <c:val>
            <c:numRef>
              <c:f>'KPIs &amp; Metrics'!$B$11:$M$11</c:f>
              <c:numCache/>
            </c:numRef>
          </c:val>
          <c:smooth val="0"/>
        </c:ser>
        <c:axId val="1743986189"/>
        <c:axId val="1174705"/>
      </c:lineChart>
      <c:catAx>
        <c:axId val="17439861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174705"/>
      </c:catAx>
      <c:valAx>
        <c:axId val="11747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743986189"/>
      </c:valAx>
    </c:plotArea>
    <c:legend>
      <c:legendPos val="r"/>
      <c:layout>
        <c:manualLayout>
          <c:xMode val="edge"/>
          <c:yMode val="edge"/>
          <c:x val="0.38367713004484305"/>
          <c:y val="0.8158985160444959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r>
              <a:rPr b="0" i="0">
                <a:solidFill>
                  <a:srgbClr val="000000"/>
                </a:solidFill>
                <a:latin typeface="+mn-lt"/>
              </a:rPr>
              <a:t>Days Sales Outstanding (DSO)</a:t>
            </a:r>
          </a:p>
        </c:rich>
      </c:tx>
      <c:overlay val="0"/>
    </c:title>
    <c:plotArea>
      <c:layout>
        <c:manualLayout>
          <c:xMode val="edge"/>
          <c:yMode val="edge"/>
          <c:x val="0.1596130080152537"/>
          <c:y val="0.09217264081931237"/>
          <c:w val="0.7048497188972456"/>
          <c:h val="0.5974803932668862"/>
        </c:manualLayout>
      </c:layout>
      <c:areaChart>
        <c:ser>
          <c:idx val="0"/>
          <c:order val="0"/>
          <c:tx>
            <c:v>Accounts Receivable</c:v>
          </c:tx>
          <c:spPr>
            <a:solidFill>
              <a:srgbClr val="1C4587">
                <a:alpha val="30000"/>
              </a:srgbClr>
            </a:solidFill>
            <a:ln cmpd="sng">
              <a:solidFill>
                <a:srgbClr val="1C4587"/>
              </a:solidFill>
            </a:ln>
          </c:spPr>
          <c:cat>
            <c:strRef>
              <c:f>'KPIs &amp; Metrics'!$B$16:$M$16</c:f>
            </c:strRef>
          </c:cat>
          <c:val>
            <c:numRef>
              <c:f>'KPIs &amp; Metrics'!$B$18:$M$18</c:f>
              <c:numCache/>
            </c:numRef>
          </c:val>
        </c:ser>
        <c:ser>
          <c:idx val="1"/>
          <c:order val="1"/>
          <c:tx>
            <c:v>Revenue</c:v>
          </c:tx>
          <c:spPr>
            <a:solidFill>
              <a:srgbClr val="FBBC04">
                <a:alpha val="30000"/>
              </a:srgbClr>
            </a:solidFill>
            <a:ln cmpd="sng">
              <a:solidFill>
                <a:srgbClr val="FBBC04"/>
              </a:solidFill>
            </a:ln>
          </c:spPr>
          <c:cat>
            <c:strRef>
              <c:f>'KPIs &amp; Metrics'!$B$16:$M$16</c:f>
            </c:strRef>
          </c:cat>
          <c:val>
            <c:numRef>
              <c:f>'KPIs &amp; Metrics'!$B$19:$M$19</c:f>
              <c:numCache/>
            </c:numRef>
          </c:val>
        </c:ser>
        <c:axId val="215142153"/>
        <c:axId val="1658427399"/>
      </c:areaChart>
      <c:lineChart>
        <c:varyColors val="0"/>
        <c:ser>
          <c:idx val="2"/>
          <c:order val="2"/>
          <c:tx>
            <c:v>Days Sales Outstanding (DSO)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'KPIs &amp; Metrics'!$B$16:$M$16</c:f>
            </c:strRef>
          </c:cat>
          <c:val>
            <c:numRef>
              <c:f>'KPIs &amp; Metrics'!$B$17:$M$17</c:f>
              <c:numCache/>
            </c:numRef>
          </c:val>
          <c:smooth val="0"/>
        </c:ser>
        <c:axId val="215142153"/>
        <c:axId val="1658427399"/>
      </c:lineChart>
      <c:catAx>
        <c:axId val="2151421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658427399"/>
      </c:catAx>
      <c:valAx>
        <c:axId val="16584273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215142153"/>
      </c:valAx>
    </c:plotArea>
    <c:legend>
      <c:legendPos val="r"/>
      <c:layout>
        <c:manualLayout>
          <c:xMode val="edge"/>
          <c:yMode val="edge"/>
          <c:x val="0.225949177877429"/>
          <c:y val="0.8038725559429499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r>
              <a:rPr b="0" i="0">
                <a:solidFill>
                  <a:srgbClr val="000000"/>
                </a:solidFill>
                <a:latin typeface="+mn-lt"/>
              </a:rPr>
              <a:t>Customer Acquisition Cost (CAC)</a:t>
            </a:r>
          </a:p>
        </c:rich>
      </c:tx>
      <c:overlay val="0"/>
    </c:title>
    <c:plotArea>
      <c:layout>
        <c:manualLayout>
          <c:xMode val="edge"/>
          <c:yMode val="edge"/>
          <c:x val="0.10420677235973307"/>
          <c:y val="0.07725321888412018"/>
          <c:w val="0.7497778248570945"/>
          <c:h val="0.6541666626435645"/>
        </c:manualLayout>
      </c:layout>
      <c:areaChart>
        <c:ser>
          <c:idx val="0"/>
          <c:order val="0"/>
          <c:tx>
            <c:v>CAC</c:v>
          </c:tx>
          <c:spPr>
            <a:solidFill>
              <a:srgbClr val="4285F4">
                <a:alpha val="30000"/>
              </a:srgbClr>
            </a:solidFill>
            <a:ln cmpd="sng">
              <a:solidFill>
                <a:srgbClr val="4285F4"/>
              </a:solidFill>
            </a:ln>
          </c:spPr>
          <c:cat>
            <c:strRef>
              <c:f>'KPIs &amp; Metrics'!$B$21:$M$21</c:f>
            </c:strRef>
          </c:cat>
          <c:val>
            <c:numRef>
              <c:f>'KPIs &amp; Metrics'!$B$22:$M$22</c:f>
              <c:numCache/>
            </c:numRef>
          </c:val>
        </c:ser>
        <c:axId val="1151486749"/>
        <c:axId val="468866832"/>
      </c:areaChart>
      <c:barChart>
        <c:barDir val="col"/>
        <c:ser>
          <c:idx val="1"/>
          <c:order val="1"/>
          <c:tx>
            <c:v>New Customers</c:v>
          </c:tx>
          <c:spPr>
            <a:solidFill>
              <a:srgbClr val="52DA19"/>
            </a:solidFill>
            <a:ln cmpd="sng">
              <a:solidFill>
                <a:srgbClr val="000000"/>
              </a:solidFill>
            </a:ln>
          </c:spPr>
          <c:cat>
            <c:strRef>
              <c:f>'KPIs &amp; Metrics'!$B$21:$M$21</c:f>
            </c:strRef>
          </c:cat>
          <c:val>
            <c:numRef>
              <c:f>'KPIs &amp; Metrics'!$B$24:$M$24</c:f>
              <c:numCache/>
            </c:numRef>
          </c:val>
        </c:ser>
        <c:axId val="1151486749"/>
        <c:axId val="468866832"/>
      </c:barChart>
      <c:catAx>
        <c:axId val="11514867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468866832"/>
      </c:catAx>
      <c:valAx>
        <c:axId val="468866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151486749"/>
      </c:valAx>
    </c:plotArea>
    <c:legend>
      <c:legendPos val="r"/>
      <c:layout>
        <c:manualLayout>
          <c:xMode val="edge"/>
          <c:yMode val="edge"/>
          <c:x val="0.40373197744900724"/>
          <c:y val="0.8511630466792509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504825</xdr:colOff>
      <xdr:row>4</xdr:row>
      <xdr:rowOff>57150</xdr:rowOff>
    </xdr:from>
    <xdr:ext cx="6372225" cy="5191125"/>
    <xdr:graphicFrame>
      <xdr:nvGraphicFramePr>
        <xdr:cNvPr id="264467610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342900</xdr:colOff>
      <xdr:row>4</xdr:row>
      <xdr:rowOff>57150</xdr:rowOff>
    </xdr:from>
    <xdr:ext cx="5105400" cy="4105275"/>
    <xdr:graphicFrame>
      <xdr:nvGraphicFramePr>
        <xdr:cNvPr id="147113243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14</xdr:col>
      <xdr:colOff>685800</xdr:colOff>
      <xdr:row>4</xdr:row>
      <xdr:rowOff>57150</xdr:rowOff>
    </xdr:from>
    <xdr:ext cx="6372225" cy="5172075"/>
    <xdr:graphicFrame>
      <xdr:nvGraphicFramePr>
        <xdr:cNvPr id="1926306695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12.86"/>
    <col customWidth="1" min="3" max="6" width="14.43"/>
    <col customWidth="1" min="7" max="7" width="21.71"/>
    <col customWidth="1" min="8" max="8" width="8.0"/>
    <col customWidth="1" min="9" max="9" width="17.43"/>
    <col customWidth="1" min="15" max="15" width="10.86"/>
  </cols>
  <sheetData>
    <row r="1" ht="37.5" customHeight="1">
      <c r="A1" s="1" t="s">
        <v>0</v>
      </c>
      <c r="B1" s="2"/>
    </row>
    <row r="2" ht="15.75" customHeight="1">
      <c r="A2" s="3"/>
      <c r="B2" s="4"/>
      <c r="C2" s="5"/>
      <c r="G2" s="4"/>
      <c r="H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B3" s="6" t="s">
        <v>1</v>
      </c>
      <c r="G3" s="4"/>
      <c r="I3" s="6" t="s">
        <v>2</v>
      </c>
      <c r="J3" s="4"/>
      <c r="K3" s="4"/>
      <c r="L3" s="4"/>
      <c r="M3" s="4"/>
      <c r="N3" s="4"/>
      <c r="O3" s="4"/>
      <c r="P3" s="7" t="s">
        <v>3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B4" s="8">
        <f>AVERAGE('KPIs &amp; Metrics'!B17:M17)</f>
        <v>1.233744484</v>
      </c>
      <c r="I4" s="8">
        <f>AVERAGE('KPIs &amp; Metrics'!B11:M11)</f>
        <v>1.715308075</v>
      </c>
      <c r="P4" s="9">
        <f>AVERAGE('KPIs &amp; Metrics'!B22:M22)</f>
        <v>2229.577578</v>
      </c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>
      <c r="A24" s="10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86"/>
    <col customWidth="1" min="2" max="6" width="14.43"/>
  </cols>
  <sheetData>
    <row r="1" ht="30.75" customHeight="1">
      <c r="A1" s="11" t="s">
        <v>4</v>
      </c>
    </row>
    <row r="2" ht="15.75" customHeight="1"/>
    <row r="3" ht="15.75" customHeight="1"/>
    <row r="4" ht="15.75" customHeight="1">
      <c r="A4" s="12" t="s">
        <v>5</v>
      </c>
    </row>
    <row r="5" ht="15.75" customHeight="1">
      <c r="A5" s="13" t="s">
        <v>6</v>
      </c>
      <c r="B5" s="13" t="s">
        <v>7</v>
      </c>
    </row>
    <row r="6" ht="15.75" customHeight="1">
      <c r="A6" s="13" t="s">
        <v>8</v>
      </c>
      <c r="B6" s="13" t="s">
        <v>9</v>
      </c>
    </row>
    <row r="7" ht="15.75" customHeight="1">
      <c r="A7" s="13" t="s">
        <v>10</v>
      </c>
      <c r="B7" s="13" t="s">
        <v>11</v>
      </c>
    </row>
    <row r="8" ht="15.75" customHeight="1"/>
    <row r="9" ht="15.75" customHeight="1"/>
    <row r="10" ht="15.75" customHeight="1">
      <c r="B10" s="14">
        <v>43861.0</v>
      </c>
      <c r="C10" s="14">
        <f t="shared" ref="C10:M10" si="1">EOMONTH(B10,1)</f>
        <v>43890</v>
      </c>
      <c r="D10" s="14">
        <f t="shared" si="1"/>
        <v>43921</v>
      </c>
      <c r="E10" s="14">
        <f t="shared" si="1"/>
        <v>43951</v>
      </c>
      <c r="F10" s="14">
        <f t="shared" si="1"/>
        <v>43982</v>
      </c>
      <c r="G10" s="14">
        <f t="shared" si="1"/>
        <v>44012</v>
      </c>
      <c r="H10" s="14">
        <f t="shared" si="1"/>
        <v>44043</v>
      </c>
      <c r="I10" s="14">
        <f t="shared" si="1"/>
        <v>44074</v>
      </c>
      <c r="J10" s="14">
        <f t="shared" si="1"/>
        <v>44104</v>
      </c>
      <c r="K10" s="14">
        <f t="shared" si="1"/>
        <v>44135</v>
      </c>
      <c r="L10" s="14">
        <f t="shared" si="1"/>
        <v>44165</v>
      </c>
      <c r="M10" s="14">
        <f t="shared" si="1"/>
        <v>44196</v>
      </c>
    </row>
    <row r="11" ht="15.75" customHeight="1">
      <c r="A11" s="10" t="s">
        <v>6</v>
      </c>
      <c r="B11" s="15">
        <f>('Balance Sheet'!B23 - 'Balance Sheet'!B17)/'Balance Sheet'!B44</f>
        <v>1.98632791</v>
      </c>
      <c r="C11" s="15">
        <f>('Balance Sheet'!C23 - 'Balance Sheet'!C17)/'Balance Sheet'!C44</f>
        <v>1.963034978</v>
      </c>
      <c r="D11" s="15">
        <f>('Balance Sheet'!D23 - 'Balance Sheet'!D17)/'Balance Sheet'!D44</f>
        <v>1.899170412</v>
      </c>
      <c r="E11" s="15">
        <f>('Balance Sheet'!E23 - 'Balance Sheet'!E17)/'Balance Sheet'!E44</f>
        <v>1.779092499</v>
      </c>
      <c r="F11" s="15">
        <f>('Balance Sheet'!F23 - 'Balance Sheet'!F17)/'Balance Sheet'!F44</f>
        <v>1.821649098</v>
      </c>
      <c r="G11" s="15">
        <f>('Balance Sheet'!G23 - 'Balance Sheet'!G17)/'Balance Sheet'!G44</f>
        <v>1.890791271</v>
      </c>
      <c r="H11" s="15">
        <f>('Balance Sheet'!H23 - 'Balance Sheet'!H17)/'Balance Sheet'!H44</f>
        <v>1.912939832</v>
      </c>
      <c r="I11" s="15">
        <f>('Balance Sheet'!I23 - 'Balance Sheet'!I17)/'Balance Sheet'!I44</f>
        <v>1.973950288</v>
      </c>
      <c r="J11" s="15">
        <f>('Balance Sheet'!J23 - 'Balance Sheet'!J17)/'Balance Sheet'!J44</f>
        <v>1.941949436</v>
      </c>
      <c r="K11" s="15">
        <f>('Balance Sheet'!K23 - 'Balance Sheet'!K17)/'Balance Sheet'!K44</f>
        <v>1.529765743</v>
      </c>
      <c r="L11" s="15">
        <f>('Balance Sheet'!L23 - 'Balance Sheet'!L17)/'Balance Sheet'!L44</f>
        <v>1.012999619</v>
      </c>
      <c r="M11" s="15">
        <f>('Balance Sheet'!M23 - 'Balance Sheet'!M17)/'Balance Sheet'!M44</f>
        <v>0.8720258214</v>
      </c>
    </row>
    <row r="12" ht="15.75" customHeight="1">
      <c r="A12" s="16" t="s">
        <v>12</v>
      </c>
      <c r="B12" s="17">
        <f>'Balance Sheet'!B23</f>
        <v>5238564</v>
      </c>
      <c r="C12" s="17">
        <f>'Balance Sheet'!C23</f>
        <v>5418710</v>
      </c>
      <c r="D12" s="17">
        <f>'Balance Sheet'!D23</f>
        <v>5839774</v>
      </c>
      <c r="E12" s="17">
        <f>'Balance Sheet'!E23</f>
        <v>5755562</v>
      </c>
      <c r="F12" s="17">
        <f>'Balance Sheet'!F23</f>
        <v>6052197</v>
      </c>
      <c r="G12" s="17">
        <f>'Balance Sheet'!G23</f>
        <v>6581057</v>
      </c>
      <c r="H12" s="17">
        <f>'Balance Sheet'!H23</f>
        <v>7247813</v>
      </c>
      <c r="I12" s="17">
        <f>'Balance Sheet'!I23</f>
        <v>7480814</v>
      </c>
      <c r="J12" s="17">
        <f>'Balance Sheet'!J23</f>
        <v>7741444</v>
      </c>
      <c r="K12" s="17">
        <f>'Balance Sheet'!K23</f>
        <v>6300913</v>
      </c>
      <c r="L12" s="17">
        <f>'Balance Sheet'!L23</f>
        <v>4857039</v>
      </c>
      <c r="M12" s="17">
        <f>'Balance Sheet'!M23</f>
        <v>5133715</v>
      </c>
    </row>
    <row r="13" ht="15.75" customHeight="1">
      <c r="A13" s="16" t="s">
        <v>13</v>
      </c>
      <c r="B13" s="17">
        <f>'Balance Sheet'!B17</f>
        <v>500000</v>
      </c>
      <c r="C13" s="17">
        <f>'Balance Sheet'!C17</f>
        <v>500000</v>
      </c>
      <c r="D13" s="17">
        <f>'Balance Sheet'!D17</f>
        <v>500000</v>
      </c>
      <c r="E13" s="17">
        <f>'Balance Sheet'!E17</f>
        <v>500000</v>
      </c>
      <c r="F13" s="17">
        <f>'Balance Sheet'!F17</f>
        <v>500000</v>
      </c>
      <c r="G13" s="17">
        <f>'Balance Sheet'!G17</f>
        <v>500000</v>
      </c>
      <c r="H13" s="17">
        <f>'Balance Sheet'!H17</f>
        <v>500000</v>
      </c>
      <c r="I13" s="17">
        <f>'Balance Sheet'!I17</f>
        <v>500000</v>
      </c>
      <c r="J13" s="17">
        <f>'Balance Sheet'!J17</f>
        <v>500000</v>
      </c>
      <c r="K13" s="17">
        <f>'Balance Sheet'!K17</f>
        <v>500000</v>
      </c>
      <c r="L13" s="17">
        <f>'Balance Sheet'!L17</f>
        <v>500000</v>
      </c>
      <c r="M13" s="17">
        <f>'Balance Sheet'!M17</f>
        <v>500000</v>
      </c>
    </row>
    <row r="14" ht="15.75" customHeight="1">
      <c r="A14" s="16" t="s">
        <v>14</v>
      </c>
      <c r="B14" s="17">
        <f>'Balance Sheet'!B44</f>
        <v>2385590</v>
      </c>
      <c r="C14" s="17">
        <f>'Balance Sheet'!C44</f>
        <v>2505666</v>
      </c>
      <c r="D14" s="17">
        <f>'Balance Sheet'!D44</f>
        <v>2811635</v>
      </c>
      <c r="E14" s="17">
        <f>'Balance Sheet'!E44</f>
        <v>2954069</v>
      </c>
      <c r="F14" s="17">
        <f>'Balance Sheet'!F44</f>
        <v>3047896</v>
      </c>
      <c r="G14" s="17">
        <f>'Balance Sheet'!G44</f>
        <v>3216144</v>
      </c>
      <c r="H14" s="17">
        <f>'Balance Sheet'!H44</f>
        <v>3527457</v>
      </c>
      <c r="I14" s="17">
        <f>'Balance Sheet'!I44</f>
        <v>3536469</v>
      </c>
      <c r="J14" s="17">
        <f>'Balance Sheet'!J44</f>
        <v>3728956</v>
      </c>
      <c r="K14" s="17">
        <f>'Balance Sheet'!K44</f>
        <v>3792027</v>
      </c>
      <c r="L14" s="17">
        <f>'Balance Sheet'!L44</f>
        <v>4301126</v>
      </c>
      <c r="M14" s="17">
        <f>'Balance Sheet'!M44</f>
        <v>5313736</v>
      </c>
    </row>
    <row r="15" ht="15.75" customHeight="1"/>
    <row r="16" ht="15.75" customHeight="1">
      <c r="B16" s="14">
        <v>43861.0</v>
      </c>
      <c r="C16" s="14">
        <f t="shared" ref="C16:M16" si="2">EOMONTH(B16,1)</f>
        <v>43890</v>
      </c>
      <c r="D16" s="14">
        <f t="shared" si="2"/>
        <v>43921</v>
      </c>
      <c r="E16" s="14">
        <f t="shared" si="2"/>
        <v>43951</v>
      </c>
      <c r="F16" s="14">
        <f t="shared" si="2"/>
        <v>43982</v>
      </c>
      <c r="G16" s="14">
        <f t="shared" si="2"/>
        <v>44012</v>
      </c>
      <c r="H16" s="14">
        <f t="shared" si="2"/>
        <v>44043</v>
      </c>
      <c r="I16" s="14">
        <f t="shared" si="2"/>
        <v>44074</v>
      </c>
      <c r="J16" s="14">
        <f t="shared" si="2"/>
        <v>44104</v>
      </c>
      <c r="K16" s="14">
        <f t="shared" si="2"/>
        <v>44135</v>
      </c>
      <c r="L16" s="14">
        <f t="shared" si="2"/>
        <v>44165</v>
      </c>
      <c r="M16" s="14">
        <f t="shared" si="2"/>
        <v>44196</v>
      </c>
    </row>
    <row r="17" ht="15.75" customHeight="1">
      <c r="A17" s="10" t="s">
        <v>8</v>
      </c>
      <c r="B17" s="15">
        <f>'Balance Sheet'!B11/'P&amp;L'!B5*30</f>
        <v>1.14403096</v>
      </c>
      <c r="C17" s="15">
        <f>'Balance Sheet'!C11/'P&amp;L'!C5*30</f>
        <v>1.198659806</v>
      </c>
      <c r="D17" s="15">
        <f>'Balance Sheet'!D11/'P&amp;L'!D5*30</f>
        <v>1.243008942</v>
      </c>
      <c r="E17" s="15">
        <f>'Balance Sheet'!E11/'P&amp;L'!E5*30</f>
        <v>1.214295993</v>
      </c>
      <c r="F17" s="15">
        <f>'Balance Sheet'!F11/'P&amp;L'!F5*30</f>
        <v>1.220797319</v>
      </c>
      <c r="G17" s="15">
        <f>'Balance Sheet'!G11/'P&amp;L'!G5*30</f>
        <v>1.31165222</v>
      </c>
      <c r="H17" s="15">
        <f>'Balance Sheet'!H11/'P&amp;L'!H5*30</f>
        <v>1.456757941</v>
      </c>
      <c r="I17" s="15">
        <f>'Balance Sheet'!I11/'P&amp;L'!I5*30</f>
        <v>1.226801838</v>
      </c>
      <c r="J17" s="15">
        <f>'Balance Sheet'!J11/'P&amp;L'!J5*30</f>
        <v>1.175071423</v>
      </c>
      <c r="K17" s="15">
        <f>'Balance Sheet'!K11/'P&amp;L'!K5*30</f>
        <v>1.094165711</v>
      </c>
      <c r="L17" s="15">
        <f>'Balance Sheet'!L11/'P&amp;L'!L5*30</f>
        <v>1.281082193</v>
      </c>
      <c r="M17" s="15">
        <f>'Balance Sheet'!M11/'P&amp;L'!M5*30</f>
        <v>1.238609458</v>
      </c>
    </row>
    <row r="18" ht="15.75" customHeight="1">
      <c r="A18" s="16" t="s">
        <v>15</v>
      </c>
      <c r="B18" s="17">
        <f>'Balance Sheet'!B11</f>
        <v>666736</v>
      </c>
      <c r="C18" s="17">
        <f>'Balance Sheet'!C11</f>
        <v>731166</v>
      </c>
      <c r="D18" s="17">
        <f>'Balance Sheet'!D11</f>
        <v>833033</v>
      </c>
      <c r="E18" s="17">
        <f>'Balance Sheet'!E11</f>
        <v>850840</v>
      </c>
      <c r="F18" s="17">
        <f>'Balance Sheet'!F11</f>
        <v>901452</v>
      </c>
      <c r="G18" s="17">
        <f>'Balance Sheet'!G11</f>
        <v>1006187</v>
      </c>
      <c r="H18" s="17">
        <f>'Balance Sheet'!H11</f>
        <v>1217968</v>
      </c>
      <c r="I18" s="17">
        <f>'Balance Sheet'!I11</f>
        <v>1062690</v>
      </c>
      <c r="J18" s="17">
        <f>'Balance Sheet'!J11</f>
        <v>1074877</v>
      </c>
      <c r="K18" s="17">
        <f>'Balance Sheet'!K11</f>
        <v>1044507</v>
      </c>
      <c r="L18" s="17">
        <f>'Balance Sheet'!L11</f>
        <v>1315578</v>
      </c>
      <c r="M18" s="17">
        <f>'Balance Sheet'!M11</f>
        <v>1342343</v>
      </c>
    </row>
    <row r="19" ht="15.75" customHeight="1">
      <c r="A19" s="16" t="s">
        <v>16</v>
      </c>
      <c r="B19" s="17">
        <f>'P&amp;L'!B5</f>
        <v>17483862.5</v>
      </c>
      <c r="C19" s="17">
        <f>'P&amp;L'!C5</f>
        <v>18299587.5</v>
      </c>
      <c r="D19" s="17">
        <f>'P&amp;L'!D5</f>
        <v>20105237.5</v>
      </c>
      <c r="E19" s="17">
        <f>'P&amp;L'!E5</f>
        <v>21020575</v>
      </c>
      <c r="F19" s="17">
        <f>'P&amp;L'!F5</f>
        <v>22152375</v>
      </c>
      <c r="G19" s="17">
        <f>'P&amp;L'!G5</f>
        <v>23013425</v>
      </c>
      <c r="H19" s="17">
        <f>'P&amp;L'!H5</f>
        <v>25082437.5</v>
      </c>
      <c r="I19" s="17">
        <f>'P&amp;L'!I5</f>
        <v>25986837.5</v>
      </c>
      <c r="J19" s="17">
        <f>'P&amp;L'!J5</f>
        <v>27442000</v>
      </c>
      <c r="K19" s="17">
        <f>'P&amp;L'!K5</f>
        <v>28638450</v>
      </c>
      <c r="L19" s="17">
        <f>'P&amp;L'!L5</f>
        <v>30807812.5</v>
      </c>
      <c r="M19" s="17">
        <f>'P&amp;L'!M5</f>
        <v>32512500</v>
      </c>
    </row>
    <row r="20" ht="15.75" customHeight="1"/>
    <row r="21" ht="15.75" customHeight="1">
      <c r="B21" s="14">
        <v>43861.0</v>
      </c>
      <c r="C21" s="14">
        <f t="shared" ref="C21:M21" si="3">EOMONTH(B21,1)</f>
        <v>43890</v>
      </c>
      <c r="D21" s="14">
        <f t="shared" si="3"/>
        <v>43921</v>
      </c>
      <c r="E21" s="14">
        <f t="shared" si="3"/>
        <v>43951</v>
      </c>
      <c r="F21" s="14">
        <f t="shared" si="3"/>
        <v>43982</v>
      </c>
      <c r="G21" s="14">
        <f t="shared" si="3"/>
        <v>44012</v>
      </c>
      <c r="H21" s="14">
        <f t="shared" si="3"/>
        <v>44043</v>
      </c>
      <c r="I21" s="14">
        <f t="shared" si="3"/>
        <v>44074</v>
      </c>
      <c r="J21" s="14">
        <f t="shared" si="3"/>
        <v>44104</v>
      </c>
      <c r="K21" s="14">
        <f t="shared" si="3"/>
        <v>44135</v>
      </c>
      <c r="L21" s="14">
        <f t="shared" si="3"/>
        <v>44165</v>
      </c>
      <c r="M21" s="14">
        <f t="shared" si="3"/>
        <v>44196</v>
      </c>
    </row>
    <row r="22" ht="15.75" customHeight="1">
      <c r="A22" s="10" t="s">
        <v>17</v>
      </c>
      <c r="B22" s="18">
        <f>'P&amp;L'!B13/'P&amp;L'!B32</f>
        <v>2446.738599</v>
      </c>
      <c r="C22" s="18">
        <f>'P&amp;L'!C13/'P&amp;L'!C32</f>
        <v>2430.57774</v>
      </c>
      <c r="D22" s="18">
        <f>'P&amp;L'!D13/'P&amp;L'!D32</f>
        <v>2364.830882</v>
      </c>
      <c r="E22" s="18">
        <f>'P&amp;L'!E13/'P&amp;L'!E32</f>
        <v>2360.196443</v>
      </c>
      <c r="F22" s="18">
        <f>'P&amp;L'!F13/'P&amp;L'!F32</f>
        <v>2340.013653</v>
      </c>
      <c r="G22" s="18">
        <f>'P&amp;L'!G13/'P&amp;L'!G32</f>
        <v>2150.486698</v>
      </c>
      <c r="H22" s="18">
        <f>'P&amp;L'!H13/'P&amp;L'!H32</f>
        <v>2185.798203</v>
      </c>
      <c r="I22" s="18">
        <f>'P&amp;L'!I13/'P&amp;L'!I32</f>
        <v>2094.528114</v>
      </c>
      <c r="J22" s="18">
        <f>'P&amp;L'!J13/'P&amp;L'!J32</f>
        <v>2154.834553</v>
      </c>
      <c r="K22" s="18">
        <f>'P&amp;L'!K13/'P&amp;L'!K32</f>
        <v>2072.022803</v>
      </c>
      <c r="L22" s="18">
        <f>'P&amp;L'!L13/'P&amp;L'!L32</f>
        <v>2099.838462</v>
      </c>
      <c r="M22" s="18">
        <f>'P&amp;L'!M13/'P&amp;L'!M32</f>
        <v>2055.064782</v>
      </c>
    </row>
    <row r="23" ht="15.75" customHeight="1">
      <c r="A23" s="16" t="s">
        <v>18</v>
      </c>
      <c r="B23" s="17">
        <f>'P&amp;L'!B13</f>
        <v>5258041.25</v>
      </c>
      <c r="C23" s="17">
        <f>'P&amp;L'!C13</f>
        <v>5432341.25</v>
      </c>
      <c r="D23" s="17">
        <f>'P&amp;L'!D13</f>
        <v>5628297.5</v>
      </c>
      <c r="E23" s="17">
        <f>'P&amp;L'!E13</f>
        <v>5872168.75</v>
      </c>
      <c r="F23" s="17">
        <f>'P&amp;L'!F13</f>
        <v>6212736.25</v>
      </c>
      <c r="G23" s="17">
        <f>'P&amp;L'!G13</f>
        <v>6103081.25</v>
      </c>
      <c r="H23" s="17">
        <f>'P&amp;L'!H13</f>
        <v>6507121.25</v>
      </c>
      <c r="I23" s="17">
        <f>'P&amp;L'!I13</f>
        <v>6574723.75</v>
      </c>
      <c r="J23" s="17">
        <f>'P&amp;L'!J13</f>
        <v>7212231.25</v>
      </c>
      <c r="K23" s="17">
        <f>'P&amp;L'!K13</f>
        <v>7473786.25</v>
      </c>
      <c r="L23" s="17">
        <f>'P&amp;L'!L13</f>
        <v>8189370</v>
      </c>
      <c r="M23" s="17">
        <f>'P&amp;L'!M13</f>
        <v>8723750</v>
      </c>
    </row>
    <row r="24" ht="15.75" customHeight="1">
      <c r="A24" s="16" t="s">
        <v>19</v>
      </c>
      <c r="B24" s="16">
        <f>'P&amp;L'!B33</f>
        <v>90</v>
      </c>
      <c r="C24" s="16">
        <f>'P&amp;L'!C33</f>
        <v>108</v>
      </c>
      <c r="D24" s="16">
        <f>'P&amp;L'!D33</f>
        <v>168</v>
      </c>
      <c r="E24" s="16">
        <f>'P&amp;L'!E33</f>
        <v>132</v>
      </c>
      <c r="F24" s="16">
        <f>'P&amp;L'!F33</f>
        <v>192</v>
      </c>
      <c r="G24" s="16">
        <f>'P&amp;L'!G33</f>
        <v>210</v>
      </c>
      <c r="H24" s="16">
        <f>'P&amp;L'!H33</f>
        <v>168</v>
      </c>
      <c r="I24" s="16">
        <f>'P&amp;L'!I33</f>
        <v>192</v>
      </c>
      <c r="J24" s="16">
        <f>'P&amp;L'!J33</f>
        <v>240</v>
      </c>
      <c r="K24" s="16">
        <f>'P&amp;L'!K33</f>
        <v>294</v>
      </c>
      <c r="L24" s="16">
        <f>'P&amp;L'!L33</f>
        <v>330</v>
      </c>
      <c r="M24" s="16">
        <f>'P&amp;L'!M33</f>
        <v>384</v>
      </c>
    </row>
    <row r="25" ht="15.75" customHeight="1">
      <c r="A25" s="16" t="s">
        <v>20</v>
      </c>
      <c r="B25" s="19">
        <f>'P&amp;L'!B13/'P&amp;L'!B5</f>
        <v>0.3007368223</v>
      </c>
      <c r="C25" s="19">
        <f>'P&amp;L'!C13/'P&amp;L'!C5</f>
        <v>0.2968559401</v>
      </c>
      <c r="D25" s="19">
        <f>'P&amp;L'!D13/'P&amp;L'!D5</f>
        <v>0.2799418559</v>
      </c>
      <c r="E25" s="19">
        <f>'P&amp;L'!E13/'P&amp;L'!E5</f>
        <v>0.2793533835</v>
      </c>
      <c r="F25" s="19">
        <f>'P&amp;L'!F13/'P&amp;L'!F5</f>
        <v>0.2804546352</v>
      </c>
      <c r="G25" s="19">
        <f>'P&amp;L'!G13/'P&amp;L'!G5</f>
        <v>0.2651965646</v>
      </c>
      <c r="H25" s="19">
        <f>'P&amp;L'!H13/'P&amp;L'!H5</f>
        <v>0.2594293816</v>
      </c>
      <c r="I25" s="19">
        <f>'P&amp;L'!I13/'P&amp;L'!I5</f>
        <v>0.2530020727</v>
      </c>
      <c r="J25" s="19">
        <f>'P&amp;L'!J13/'P&amp;L'!J5</f>
        <v>0.26281726</v>
      </c>
      <c r="K25" s="19">
        <f>'P&amp;L'!K13/'P&amp;L'!K5</f>
        <v>0.2609703476</v>
      </c>
      <c r="L25" s="19">
        <f>'P&amp;L'!L13/'P&amp;L'!L5</f>
        <v>0.2658212101</v>
      </c>
      <c r="M25" s="19">
        <f>'P&amp;L'!M13/'P&amp;L'!M5</f>
        <v>0.268319877</v>
      </c>
    </row>
    <row r="26" ht="15.75" customHeight="1">
      <c r="A26" s="16" t="s">
        <v>21</v>
      </c>
      <c r="B26" s="16" t="str">
        <f>'P&amp;L'!B34</f>
        <v/>
      </c>
      <c r="C26" s="19">
        <f>'P&amp;L'!C34</f>
        <v>0.0384787472</v>
      </c>
      <c r="D26" s="19">
        <f>'P&amp;L'!D34</f>
        <v>0.06092436975</v>
      </c>
      <c r="E26" s="19">
        <f>'P&amp;L'!E34</f>
        <v>0.04340836013</v>
      </c>
      <c r="F26" s="19">
        <f>'P&amp;L'!F34</f>
        <v>0.06290018832</v>
      </c>
      <c r="G26" s="19">
        <f>'P&amp;L'!G34</f>
        <v>0.0644820296</v>
      </c>
      <c r="H26" s="19">
        <f>'P&amp;L'!H34</f>
        <v>0.04669129997</v>
      </c>
      <c r="I26" s="19">
        <f>'P&amp;L'!I34</f>
        <v>0.05160879261</v>
      </c>
      <c r="J26" s="19">
        <f>'P&amp;L'!J34</f>
        <v>0.06214520466</v>
      </c>
      <c r="K26" s="19">
        <f>'P&amp;L'!K34</f>
        <v>0.07208206266</v>
      </c>
      <c r="L26" s="19">
        <f>'P&amp;L'!L34</f>
        <v>0.07512820513</v>
      </c>
      <c r="M26" s="19">
        <f>'P&amp;L'!M34</f>
        <v>0.08127208481</v>
      </c>
    </row>
    <row r="27" ht="15.75" customHeight="1"/>
    <row r="28" ht="15.75" customHeight="1"/>
    <row r="29" ht="15.75" customHeight="1">
      <c r="A29" s="10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>
      <c r="A41" s="10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36.43"/>
    <col customWidth="1" min="2" max="13" width="11.86"/>
    <col customWidth="1" min="14" max="27" width="14.43"/>
  </cols>
  <sheetData>
    <row r="1" ht="15.75" customHeight="1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5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5.75" customHeight="1">
      <c r="A3" s="21"/>
      <c r="B3" s="22">
        <v>44227.0</v>
      </c>
      <c r="C3" s="22">
        <f t="shared" ref="C3:M3" si="1">EOMONTH(B3,1)</f>
        <v>44255</v>
      </c>
      <c r="D3" s="22">
        <f t="shared" si="1"/>
        <v>44286</v>
      </c>
      <c r="E3" s="22">
        <f t="shared" si="1"/>
        <v>44316</v>
      </c>
      <c r="F3" s="22">
        <f t="shared" si="1"/>
        <v>44347</v>
      </c>
      <c r="G3" s="22">
        <f t="shared" si="1"/>
        <v>44377</v>
      </c>
      <c r="H3" s="22">
        <f t="shared" si="1"/>
        <v>44408</v>
      </c>
      <c r="I3" s="22">
        <f t="shared" si="1"/>
        <v>44439</v>
      </c>
      <c r="J3" s="22">
        <f t="shared" si="1"/>
        <v>44469</v>
      </c>
      <c r="K3" s="22">
        <f t="shared" si="1"/>
        <v>44500</v>
      </c>
      <c r="L3" s="22">
        <f t="shared" si="1"/>
        <v>44530</v>
      </c>
      <c r="M3" s="22">
        <f t="shared" si="1"/>
        <v>44561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5.75" customHeight="1">
      <c r="A4" s="1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5.75" customHeight="1">
      <c r="A5" s="23" t="s">
        <v>23</v>
      </c>
      <c r="B5" s="24">
        <v>1.74838625E7</v>
      </c>
      <c r="C5" s="24">
        <v>1.82995875E7</v>
      </c>
      <c r="D5" s="24">
        <v>2.01052375E7</v>
      </c>
      <c r="E5" s="24">
        <v>2.1020575E7</v>
      </c>
      <c r="F5" s="24">
        <v>2.2152375E7</v>
      </c>
      <c r="G5" s="24">
        <v>2.3013425E7</v>
      </c>
      <c r="H5" s="24">
        <v>2.50824375E7</v>
      </c>
      <c r="I5" s="24">
        <v>2.59868375E7</v>
      </c>
      <c r="J5" s="24">
        <v>2.7442E7</v>
      </c>
      <c r="K5" s="24">
        <v>2.863845E7</v>
      </c>
      <c r="L5" s="24">
        <v>3.08078125E7</v>
      </c>
      <c r="M5" s="24">
        <v>3.25125E7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5.75" customHeight="1">
      <c r="A6" s="25" t="s">
        <v>24</v>
      </c>
      <c r="B6" s="26">
        <f t="shared" ref="B6:M6" si="2">SUM(B5)</f>
        <v>17483862.5</v>
      </c>
      <c r="C6" s="26">
        <f t="shared" si="2"/>
        <v>18299587.5</v>
      </c>
      <c r="D6" s="26">
        <f t="shared" si="2"/>
        <v>20105237.5</v>
      </c>
      <c r="E6" s="26">
        <f t="shared" si="2"/>
        <v>21020575</v>
      </c>
      <c r="F6" s="26">
        <f t="shared" si="2"/>
        <v>22152375</v>
      </c>
      <c r="G6" s="26">
        <f t="shared" si="2"/>
        <v>23013425</v>
      </c>
      <c r="H6" s="26">
        <f t="shared" si="2"/>
        <v>25082437.5</v>
      </c>
      <c r="I6" s="26">
        <f t="shared" si="2"/>
        <v>25986837.5</v>
      </c>
      <c r="J6" s="26">
        <f t="shared" si="2"/>
        <v>27442000</v>
      </c>
      <c r="K6" s="26">
        <f t="shared" si="2"/>
        <v>28638450</v>
      </c>
      <c r="L6" s="26">
        <f t="shared" si="2"/>
        <v>30807812.5</v>
      </c>
      <c r="M6" s="26">
        <f t="shared" si="2"/>
        <v>32512500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ht="15.75" customHeight="1">
      <c r="A7" s="2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5.75" customHeight="1">
      <c r="A8" s="12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5.75" customHeight="1">
      <c r="A9" s="23" t="s">
        <v>26</v>
      </c>
      <c r="B9" s="24">
        <v>2525987.5</v>
      </c>
      <c r="C9" s="24">
        <v>2533762.5</v>
      </c>
      <c r="D9" s="24">
        <v>2706950.0</v>
      </c>
      <c r="E9" s="24">
        <v>2966712.5</v>
      </c>
      <c r="F9" s="24">
        <v>2992000.0</v>
      </c>
      <c r="G9" s="24">
        <v>3286525.0</v>
      </c>
      <c r="H9" s="24">
        <v>3385900.0</v>
      </c>
      <c r="I9" s="24">
        <v>3236275.0</v>
      </c>
      <c r="J9" s="24">
        <v>3516800.0</v>
      </c>
      <c r="K9" s="24">
        <v>3693650.0</v>
      </c>
      <c r="L9" s="24">
        <v>4490762.5</v>
      </c>
      <c r="M9" s="24">
        <v>4962500.0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5.75" customHeight="1">
      <c r="A10" s="25" t="s">
        <v>27</v>
      </c>
      <c r="B10" s="26">
        <f t="shared" ref="B10:M10" si="3">B6-B9</f>
        <v>14957875</v>
      </c>
      <c r="C10" s="26">
        <f t="shared" si="3"/>
        <v>15765825</v>
      </c>
      <c r="D10" s="26">
        <f t="shared" si="3"/>
        <v>17398287.5</v>
      </c>
      <c r="E10" s="26">
        <f t="shared" si="3"/>
        <v>18053862.5</v>
      </c>
      <c r="F10" s="26">
        <f t="shared" si="3"/>
        <v>19160375</v>
      </c>
      <c r="G10" s="26">
        <f t="shared" si="3"/>
        <v>19726900</v>
      </c>
      <c r="H10" s="26">
        <f t="shared" si="3"/>
        <v>21696537.5</v>
      </c>
      <c r="I10" s="26">
        <f t="shared" si="3"/>
        <v>22750562.5</v>
      </c>
      <c r="J10" s="26">
        <f t="shared" si="3"/>
        <v>23925200</v>
      </c>
      <c r="K10" s="26">
        <f t="shared" si="3"/>
        <v>24944800</v>
      </c>
      <c r="L10" s="26">
        <f t="shared" si="3"/>
        <v>26317050</v>
      </c>
      <c r="M10" s="26">
        <f t="shared" si="3"/>
        <v>27550000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ht="15.75" customHeight="1">
      <c r="A11" s="2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ht="15.75" customHeight="1">
      <c r="A12" s="12" t="s">
        <v>28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ht="15.75" customHeight="1">
      <c r="A13" s="23" t="s">
        <v>29</v>
      </c>
      <c r="B13" s="24">
        <v>5258041.25</v>
      </c>
      <c r="C13" s="24">
        <v>5432341.25</v>
      </c>
      <c r="D13" s="24">
        <v>5628297.5</v>
      </c>
      <c r="E13" s="24">
        <v>5872168.75</v>
      </c>
      <c r="F13" s="24">
        <v>6212736.25</v>
      </c>
      <c r="G13" s="24">
        <v>6103081.25</v>
      </c>
      <c r="H13" s="24">
        <v>6507121.25</v>
      </c>
      <c r="I13" s="24">
        <v>6574723.75</v>
      </c>
      <c r="J13" s="24">
        <v>7212231.25</v>
      </c>
      <c r="K13" s="24">
        <v>7473786.249999999</v>
      </c>
      <c r="L13" s="24">
        <v>8189369.999999999</v>
      </c>
      <c r="M13" s="24">
        <v>8723750.0</v>
      </c>
      <c r="N13" s="2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ht="15.75" customHeight="1">
      <c r="A14" s="23" t="s">
        <v>30</v>
      </c>
      <c r="B14" s="24">
        <v>2906050.0</v>
      </c>
      <c r="C14" s="24">
        <v>3105625.0</v>
      </c>
      <c r="D14" s="24">
        <v>3223112.5</v>
      </c>
      <c r="E14" s="24">
        <v>3563462.5</v>
      </c>
      <c r="F14" s="24">
        <v>3742512.5</v>
      </c>
      <c r="G14" s="24">
        <v>3944437.5</v>
      </c>
      <c r="H14" s="24">
        <v>4050325.0</v>
      </c>
      <c r="I14" s="24">
        <v>4359612.5</v>
      </c>
      <c r="J14" s="24">
        <v>4676600.0</v>
      </c>
      <c r="K14" s="24">
        <v>4986962.5</v>
      </c>
      <c r="L14" s="24">
        <v>5199475.0</v>
      </c>
      <c r="M14" s="24">
        <v>5812500.0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ht="15.75" customHeight="1">
      <c r="A15" s="23" t="s">
        <v>31</v>
      </c>
      <c r="B15" s="24">
        <v>1055762.5</v>
      </c>
      <c r="C15" s="24">
        <v>1050175.0</v>
      </c>
      <c r="D15" s="24">
        <v>1023250.0</v>
      </c>
      <c r="E15" s="24">
        <v>1010112.5</v>
      </c>
      <c r="F15" s="24">
        <v>1020437.5</v>
      </c>
      <c r="G15" s="24">
        <v>1028987.5</v>
      </c>
      <c r="H15" s="24">
        <v>1015425.0</v>
      </c>
      <c r="I15" s="24">
        <v>956525.0</v>
      </c>
      <c r="J15" s="24">
        <v>954500.0</v>
      </c>
      <c r="K15" s="24">
        <v>1086125.0</v>
      </c>
      <c r="L15" s="24">
        <v>1334000.0</v>
      </c>
      <c r="M15" s="24">
        <v>2325000.0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ht="15.75" customHeight="1">
      <c r="A16" s="23" t="s">
        <v>32</v>
      </c>
      <c r="B16" s="24">
        <v>1620387.5</v>
      </c>
      <c r="C16" s="24">
        <v>1636591.375</v>
      </c>
      <c r="D16" s="24">
        <v>1636578.625</v>
      </c>
      <c r="E16" s="24">
        <v>1652944.4112499997</v>
      </c>
      <c r="F16" s="24">
        <v>1669473.8553624996</v>
      </c>
      <c r="G16" s="24">
        <v>1669461.1053624998</v>
      </c>
      <c r="H16" s="24">
        <v>1686155.7164161247</v>
      </c>
      <c r="I16" s="24">
        <v>1686142.966416125</v>
      </c>
      <c r="J16" s="24">
        <v>1703004.396080286</v>
      </c>
      <c r="K16" s="24">
        <v>1702991.6460802862</v>
      </c>
      <c r="L16" s="24">
        <v>1720021.5625410893</v>
      </c>
      <c r="M16" s="24">
        <v>1737221.7781665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ht="15.75" customHeight="1">
      <c r="A17" s="25" t="s">
        <v>33</v>
      </c>
      <c r="B17" s="26">
        <f t="shared" ref="B17:M17" si="4">SUM(B13:B16)</f>
        <v>10840241.25</v>
      </c>
      <c r="C17" s="26">
        <f t="shared" si="4"/>
        <v>11224732.63</v>
      </c>
      <c r="D17" s="26">
        <f t="shared" si="4"/>
        <v>11511238.63</v>
      </c>
      <c r="E17" s="26">
        <f t="shared" si="4"/>
        <v>12098688.16</v>
      </c>
      <c r="F17" s="26">
        <f t="shared" si="4"/>
        <v>12645160.11</v>
      </c>
      <c r="G17" s="26">
        <f t="shared" si="4"/>
        <v>12745967.36</v>
      </c>
      <c r="H17" s="26">
        <f t="shared" si="4"/>
        <v>13259026.97</v>
      </c>
      <c r="I17" s="26">
        <f t="shared" si="4"/>
        <v>13577004.22</v>
      </c>
      <c r="J17" s="26">
        <f t="shared" si="4"/>
        <v>14546335.65</v>
      </c>
      <c r="K17" s="26">
        <f t="shared" si="4"/>
        <v>15249865.4</v>
      </c>
      <c r="L17" s="26">
        <f t="shared" si="4"/>
        <v>16442866.56</v>
      </c>
      <c r="M17" s="26">
        <f t="shared" si="4"/>
        <v>18598471.78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ht="15.75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ht="15.75" customHeight="1">
      <c r="A19" s="12" t="s">
        <v>34</v>
      </c>
      <c r="B19" s="26">
        <f t="shared" ref="B19:M19" si="5">B10-B17</f>
        <v>4117633.75</v>
      </c>
      <c r="C19" s="26">
        <f t="shared" si="5"/>
        <v>4541092.375</v>
      </c>
      <c r="D19" s="26">
        <f t="shared" si="5"/>
        <v>5887048.875</v>
      </c>
      <c r="E19" s="26">
        <f t="shared" si="5"/>
        <v>5955174.339</v>
      </c>
      <c r="F19" s="26">
        <f t="shared" si="5"/>
        <v>6515214.895</v>
      </c>
      <c r="G19" s="26">
        <f t="shared" si="5"/>
        <v>6980932.645</v>
      </c>
      <c r="H19" s="26">
        <f t="shared" si="5"/>
        <v>8437510.534</v>
      </c>
      <c r="I19" s="26">
        <f t="shared" si="5"/>
        <v>9173558.284</v>
      </c>
      <c r="J19" s="26">
        <f t="shared" si="5"/>
        <v>9378864.354</v>
      </c>
      <c r="K19" s="26">
        <f t="shared" si="5"/>
        <v>9694934.604</v>
      </c>
      <c r="L19" s="26">
        <f t="shared" si="5"/>
        <v>9874183.437</v>
      </c>
      <c r="M19" s="26">
        <f t="shared" si="5"/>
        <v>8951528.222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ht="15.75" customHeight="1">
      <c r="A20" s="21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ht="15.75" customHeight="1">
      <c r="A21" s="21" t="s">
        <v>35</v>
      </c>
      <c r="B21" s="27">
        <v>0.0</v>
      </c>
      <c r="C21" s="24">
        <v>-80862.5</v>
      </c>
      <c r="D21" s="24">
        <v>-124912.5</v>
      </c>
      <c r="E21" s="24">
        <v>-158625.0</v>
      </c>
      <c r="F21" s="24">
        <v>-88887.5</v>
      </c>
      <c r="G21" s="24">
        <v>-128850.0</v>
      </c>
      <c r="H21" s="24">
        <v>-51612.5</v>
      </c>
      <c r="I21" s="24">
        <v>-113425.0</v>
      </c>
      <c r="J21" s="24">
        <v>-72962.5</v>
      </c>
      <c r="K21" s="24">
        <v>-176212.5</v>
      </c>
      <c r="L21" s="24">
        <v>-128850.0</v>
      </c>
      <c r="M21" s="24">
        <v>-151400.0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5.75" customHeight="1">
      <c r="A22" s="21" t="s">
        <v>36</v>
      </c>
      <c r="B22" s="24">
        <v>-71150.0</v>
      </c>
      <c r="C22" s="24">
        <v>-67900.0</v>
      </c>
      <c r="D22" s="24">
        <v>-52350.0</v>
      </c>
      <c r="E22" s="24">
        <v>-49662.5</v>
      </c>
      <c r="F22" s="24">
        <v>-39137.5</v>
      </c>
      <c r="G22" s="24">
        <v>-20362.5</v>
      </c>
      <c r="H22" s="24">
        <v>5000.0</v>
      </c>
      <c r="I22" s="24">
        <v>34137.5</v>
      </c>
      <c r="J22" s="24">
        <v>67600.0</v>
      </c>
      <c r="K22" s="24">
        <v>5675.0</v>
      </c>
      <c r="L22" s="24">
        <v>-66187.5</v>
      </c>
      <c r="M22" s="24">
        <v>-312500.0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5.75" customHeight="1">
      <c r="A23" s="21" t="s">
        <v>37</v>
      </c>
      <c r="B23" s="24">
        <f t="shared" ref="B23:M23" si="6">B19-B21-B22</f>
        <v>4188783.75</v>
      </c>
      <c r="C23" s="24">
        <f t="shared" si="6"/>
        <v>4689854.875</v>
      </c>
      <c r="D23" s="24">
        <f t="shared" si="6"/>
        <v>6064311.375</v>
      </c>
      <c r="E23" s="24">
        <f t="shared" si="6"/>
        <v>6163461.839</v>
      </c>
      <c r="F23" s="24">
        <f t="shared" si="6"/>
        <v>6643239.895</v>
      </c>
      <c r="G23" s="24">
        <f t="shared" si="6"/>
        <v>7130145.145</v>
      </c>
      <c r="H23" s="24">
        <f t="shared" si="6"/>
        <v>8484123.034</v>
      </c>
      <c r="I23" s="24">
        <f t="shared" si="6"/>
        <v>9252845.784</v>
      </c>
      <c r="J23" s="24">
        <f t="shared" si="6"/>
        <v>9384226.854</v>
      </c>
      <c r="K23" s="24">
        <f t="shared" si="6"/>
        <v>9865472.104</v>
      </c>
      <c r="L23" s="24">
        <f t="shared" si="6"/>
        <v>10069220.94</v>
      </c>
      <c r="M23" s="24">
        <f t="shared" si="6"/>
        <v>9415428.222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5.75" customHeight="1">
      <c r="A24" s="21" t="s">
        <v>38</v>
      </c>
      <c r="B24" s="27">
        <v>0.0</v>
      </c>
      <c r="C24" s="24">
        <v>-28100.0</v>
      </c>
      <c r="D24" s="24">
        <v>30012.5</v>
      </c>
      <c r="E24" s="24">
        <v>16225.0</v>
      </c>
      <c r="F24" s="24">
        <v>33962.5</v>
      </c>
      <c r="G24" s="24">
        <v>24687.5</v>
      </c>
      <c r="H24" s="24">
        <v>18287.5</v>
      </c>
      <c r="I24" s="24">
        <v>29325.0</v>
      </c>
      <c r="J24" s="24">
        <v>35937.5</v>
      </c>
      <c r="K24" s="24">
        <v>12550.0</v>
      </c>
      <c r="L24" s="24">
        <v>-92425.0</v>
      </c>
      <c r="M24" s="24">
        <v>-49025.0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5.75" customHeight="1">
      <c r="A25" s="21" t="s">
        <v>39</v>
      </c>
      <c r="B25" s="24">
        <f t="shared" ref="B25:M25" si="7">B19+B24</f>
        <v>4117633.75</v>
      </c>
      <c r="C25" s="24">
        <f t="shared" si="7"/>
        <v>4512992.375</v>
      </c>
      <c r="D25" s="24">
        <f t="shared" si="7"/>
        <v>5917061.375</v>
      </c>
      <c r="E25" s="24">
        <f t="shared" si="7"/>
        <v>5971399.339</v>
      </c>
      <c r="F25" s="24">
        <f t="shared" si="7"/>
        <v>6549177.395</v>
      </c>
      <c r="G25" s="24">
        <f t="shared" si="7"/>
        <v>7005620.145</v>
      </c>
      <c r="H25" s="24">
        <f t="shared" si="7"/>
        <v>8455798.034</v>
      </c>
      <c r="I25" s="24">
        <f t="shared" si="7"/>
        <v>9202883.284</v>
      </c>
      <c r="J25" s="24">
        <f t="shared" si="7"/>
        <v>9414801.854</v>
      </c>
      <c r="K25" s="24">
        <f t="shared" si="7"/>
        <v>9707484.604</v>
      </c>
      <c r="L25" s="24">
        <f t="shared" si="7"/>
        <v>9781758.437</v>
      </c>
      <c r="M25" s="24">
        <f t="shared" si="7"/>
        <v>8902503.222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5.75" customHeight="1">
      <c r="A26" s="12" t="s">
        <v>40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15.75" customHeight="1">
      <c r="A27" s="21" t="s">
        <v>41</v>
      </c>
      <c r="B27" s="24">
        <v>85756.0</v>
      </c>
      <c r="C27" s="24">
        <v>85513.0</v>
      </c>
      <c r="D27" s="24">
        <v>57087.0</v>
      </c>
      <c r="E27" s="24">
        <v>62186.0</v>
      </c>
      <c r="F27" s="24">
        <v>118228.0</v>
      </c>
      <c r="G27" s="24">
        <v>121810.0</v>
      </c>
      <c r="H27" s="24">
        <v>141463.0</v>
      </c>
      <c r="I27" s="24">
        <v>119426.0</v>
      </c>
      <c r="J27" s="24">
        <v>27632.0</v>
      </c>
      <c r="K27" s="24">
        <v>35067.0</v>
      </c>
      <c r="L27" s="24">
        <v>20977.0</v>
      </c>
      <c r="M27" s="24">
        <v>28000.0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5.75" customHeight="1">
      <c r="A28" s="21" t="s">
        <v>42</v>
      </c>
      <c r="B28" s="24">
        <v>26000.0</v>
      </c>
      <c r="C28" s="24">
        <v>24000.0</v>
      </c>
      <c r="D28" s="24">
        <v>12500.0</v>
      </c>
      <c r="E28" s="24">
        <v>13500.0</v>
      </c>
      <c r="F28" s="24">
        <v>24000.0</v>
      </c>
      <c r="G28" s="24">
        <v>22500.0</v>
      </c>
      <c r="H28" s="24">
        <v>22000.0</v>
      </c>
      <c r="I28" s="24">
        <v>17000.0</v>
      </c>
      <c r="J28" s="24">
        <v>4000.0</v>
      </c>
      <c r="K28" s="24">
        <v>5000.0</v>
      </c>
      <c r="L28" s="24">
        <v>3000.0</v>
      </c>
      <c r="M28" s="24">
        <v>3990.0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5.75" customHeight="1">
      <c r="A29" s="12" t="s">
        <v>40</v>
      </c>
      <c r="B29" s="26">
        <f t="shared" ref="B29:M29" si="8">B25-SUM(B27:B28)</f>
        <v>4005877.75</v>
      </c>
      <c r="C29" s="26">
        <f t="shared" si="8"/>
        <v>4403479.375</v>
      </c>
      <c r="D29" s="26">
        <f t="shared" si="8"/>
        <v>5847474.375</v>
      </c>
      <c r="E29" s="26">
        <f t="shared" si="8"/>
        <v>5895713.339</v>
      </c>
      <c r="F29" s="26">
        <f t="shared" si="8"/>
        <v>6406949.395</v>
      </c>
      <c r="G29" s="26">
        <f t="shared" si="8"/>
        <v>6861310.145</v>
      </c>
      <c r="H29" s="26">
        <f t="shared" si="8"/>
        <v>8292335.034</v>
      </c>
      <c r="I29" s="26">
        <f t="shared" si="8"/>
        <v>9066457.284</v>
      </c>
      <c r="J29" s="26">
        <f t="shared" si="8"/>
        <v>9383169.854</v>
      </c>
      <c r="K29" s="26">
        <f t="shared" si="8"/>
        <v>9667417.604</v>
      </c>
      <c r="L29" s="26">
        <f t="shared" si="8"/>
        <v>9757781.437</v>
      </c>
      <c r="M29" s="26">
        <f t="shared" si="8"/>
        <v>8870513.222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5.75" customHeight="1">
      <c r="A30" s="21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5.75" customHeight="1">
      <c r="A31" s="10" t="s">
        <v>43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5.75" customHeight="1">
      <c r="A32" s="16" t="s">
        <v>44</v>
      </c>
      <c r="B32" s="16">
        <v>2149.0</v>
      </c>
      <c r="C32" s="16">
        <f t="shared" ref="C32:M32" si="9">B32-ROUNDUP(B32*0.01,0)+C33</f>
        <v>2235</v>
      </c>
      <c r="D32" s="16">
        <f t="shared" si="9"/>
        <v>2380</v>
      </c>
      <c r="E32" s="16">
        <f t="shared" si="9"/>
        <v>2488</v>
      </c>
      <c r="F32" s="16">
        <f t="shared" si="9"/>
        <v>2655</v>
      </c>
      <c r="G32" s="16">
        <f t="shared" si="9"/>
        <v>2838</v>
      </c>
      <c r="H32" s="16">
        <f t="shared" si="9"/>
        <v>2977</v>
      </c>
      <c r="I32" s="16">
        <f t="shared" si="9"/>
        <v>3139</v>
      </c>
      <c r="J32" s="16">
        <f t="shared" si="9"/>
        <v>3347</v>
      </c>
      <c r="K32" s="16">
        <f t="shared" si="9"/>
        <v>3607</v>
      </c>
      <c r="L32" s="16">
        <f t="shared" si="9"/>
        <v>3900</v>
      </c>
      <c r="M32" s="16">
        <f t="shared" si="9"/>
        <v>4245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5.75" customHeight="1">
      <c r="A33" s="16" t="s">
        <v>19</v>
      </c>
      <c r="B33" s="16">
        <v>90.0</v>
      </c>
      <c r="C33" s="16">
        <v>108.0</v>
      </c>
      <c r="D33" s="16">
        <v>168.0</v>
      </c>
      <c r="E33" s="16">
        <v>132.0</v>
      </c>
      <c r="F33" s="16">
        <v>192.0</v>
      </c>
      <c r="G33" s="16">
        <v>210.0</v>
      </c>
      <c r="H33" s="16">
        <v>168.0</v>
      </c>
      <c r="I33" s="16">
        <v>192.0</v>
      </c>
      <c r="J33" s="16">
        <v>240.0</v>
      </c>
      <c r="K33" s="16">
        <v>294.0</v>
      </c>
      <c r="L33" s="16">
        <v>330.0</v>
      </c>
      <c r="M33" s="16">
        <v>384.0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16" t="s">
        <v>21</v>
      </c>
      <c r="B34" s="21"/>
      <c r="C34" s="19">
        <f t="shared" ref="C34:M34" si="10">(C32-B32)/C32</f>
        <v>0.0384787472</v>
      </c>
      <c r="D34" s="19">
        <f t="shared" si="10"/>
        <v>0.06092436975</v>
      </c>
      <c r="E34" s="19">
        <f t="shared" si="10"/>
        <v>0.04340836013</v>
      </c>
      <c r="F34" s="19">
        <f t="shared" si="10"/>
        <v>0.06290018832</v>
      </c>
      <c r="G34" s="19">
        <f t="shared" si="10"/>
        <v>0.0644820296</v>
      </c>
      <c r="H34" s="19">
        <f t="shared" si="10"/>
        <v>0.04669129997</v>
      </c>
      <c r="I34" s="19">
        <f t="shared" si="10"/>
        <v>0.05160879261</v>
      </c>
      <c r="J34" s="19">
        <f t="shared" si="10"/>
        <v>0.06214520466</v>
      </c>
      <c r="K34" s="19">
        <f t="shared" si="10"/>
        <v>0.07208206266</v>
      </c>
      <c r="L34" s="19">
        <f t="shared" si="10"/>
        <v>0.07512820513</v>
      </c>
      <c r="M34" s="19">
        <f t="shared" si="10"/>
        <v>0.08127208481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8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44.29"/>
    <col customWidth="1" min="2" max="6" width="14.43"/>
  </cols>
  <sheetData>
    <row r="1" ht="15.75" customHeight="1">
      <c r="A1" s="11" t="s">
        <v>45</v>
      </c>
    </row>
    <row r="2" ht="15.75" customHeight="1"/>
    <row r="3" ht="15.75" customHeight="1">
      <c r="A3" s="30"/>
      <c r="B3" s="14">
        <v>43861.0</v>
      </c>
      <c r="C3" s="14">
        <f t="shared" ref="C3:M3" si="1">EOMONTH(B3,1)</f>
        <v>43890</v>
      </c>
      <c r="D3" s="14">
        <f t="shared" si="1"/>
        <v>43921</v>
      </c>
      <c r="E3" s="14">
        <f t="shared" si="1"/>
        <v>43951</v>
      </c>
      <c r="F3" s="14">
        <f t="shared" si="1"/>
        <v>43982</v>
      </c>
      <c r="G3" s="14">
        <f t="shared" si="1"/>
        <v>44012</v>
      </c>
      <c r="H3" s="14">
        <f t="shared" si="1"/>
        <v>44043</v>
      </c>
      <c r="I3" s="14">
        <f t="shared" si="1"/>
        <v>44074</v>
      </c>
      <c r="J3" s="14">
        <f t="shared" si="1"/>
        <v>44104</v>
      </c>
      <c r="K3" s="14">
        <f t="shared" si="1"/>
        <v>44135</v>
      </c>
      <c r="L3" s="14">
        <f t="shared" si="1"/>
        <v>44165</v>
      </c>
      <c r="M3" s="14">
        <f t="shared" si="1"/>
        <v>44196</v>
      </c>
    </row>
    <row r="4" ht="15.75" customHeight="1">
      <c r="A4" s="30" t="s">
        <v>46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15.75" customHeight="1">
      <c r="A5" s="31" t="s">
        <v>47</v>
      </c>
      <c r="B5" s="32">
        <v>886379.0</v>
      </c>
      <c r="C5" s="32">
        <v>767672.0</v>
      </c>
      <c r="D5" s="32">
        <v>1011315.0</v>
      </c>
      <c r="E5" s="32">
        <v>1068896.0</v>
      </c>
      <c r="F5" s="32">
        <v>1316950.0</v>
      </c>
      <c r="G5" s="32">
        <v>1774550.0</v>
      </c>
      <c r="H5" s="32">
        <v>2306072.0</v>
      </c>
      <c r="I5" s="32">
        <v>2666981.0</v>
      </c>
      <c r="J5" s="32">
        <v>2987986.0</v>
      </c>
      <c r="K5" s="32">
        <v>1747144.0</v>
      </c>
      <c r="L5" s="32">
        <v>1642775.0</v>
      </c>
      <c r="M5" s="32">
        <v>1738846.0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5.75" customHeight="1">
      <c r="A6" s="31" t="s">
        <v>48</v>
      </c>
      <c r="B6" s="32">
        <v>3432029.0</v>
      </c>
      <c r="C6" s="32">
        <v>3678726.0</v>
      </c>
      <c r="D6" s="32">
        <v>3749985.0</v>
      </c>
      <c r="E6" s="32">
        <v>3578721.0</v>
      </c>
      <c r="F6" s="32">
        <v>3614563.0</v>
      </c>
      <c r="G6" s="32">
        <v>3593936.0</v>
      </c>
      <c r="H6" s="32">
        <v>3513702.0</v>
      </c>
      <c r="I6" s="32">
        <v>3480989.0</v>
      </c>
      <c r="J6" s="32">
        <v>3346078.0</v>
      </c>
      <c r="K6" s="32">
        <v>3197326.0</v>
      </c>
      <c r="L6" s="32">
        <v>1586187.0</v>
      </c>
      <c r="M6" s="32">
        <v>1487411.0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5.75" customHeight="1">
      <c r="A7" s="31" t="s">
        <v>49</v>
      </c>
      <c r="B7" s="33">
        <v>0.0</v>
      </c>
      <c r="C7" s="33">
        <v>0.0</v>
      </c>
      <c r="D7" s="33">
        <v>0.0</v>
      </c>
      <c r="E7" s="33">
        <v>0.0</v>
      </c>
      <c r="F7" s="33">
        <v>0.0</v>
      </c>
      <c r="G7" s="33">
        <v>0.0</v>
      </c>
      <c r="H7" s="33">
        <v>0.0</v>
      </c>
      <c r="I7" s="33">
        <v>0.0</v>
      </c>
      <c r="J7" s="33">
        <v>0.0</v>
      </c>
      <c r="K7" s="33">
        <v>0.0</v>
      </c>
      <c r="L7" s="33">
        <v>0.0</v>
      </c>
      <c r="M7" s="33">
        <v>0.0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5.75" customHeight="1">
      <c r="A8" s="34" t="s">
        <v>50</v>
      </c>
      <c r="B8" s="35">
        <v>4318408.0</v>
      </c>
      <c r="C8" s="35">
        <v>4446398.0</v>
      </c>
      <c r="D8" s="35">
        <v>4761300.0</v>
      </c>
      <c r="E8" s="35">
        <v>4647617.0</v>
      </c>
      <c r="F8" s="35">
        <v>4931513.0</v>
      </c>
      <c r="G8" s="35">
        <v>5368486.0</v>
      </c>
      <c r="H8" s="35">
        <v>5819774.0</v>
      </c>
      <c r="I8" s="35">
        <v>6147970.0</v>
      </c>
      <c r="J8" s="35">
        <v>6334064.0</v>
      </c>
      <c r="K8" s="35">
        <v>4944470.0</v>
      </c>
      <c r="L8" s="35">
        <v>3228962.0</v>
      </c>
      <c r="M8" s="35">
        <v>3226257.0</v>
      </c>
      <c r="N8" s="12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15.75" customHeight="1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12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5.75" customHeight="1">
      <c r="A10" s="30" t="s">
        <v>51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5.75" customHeight="1">
      <c r="A11" s="31" t="s">
        <v>15</v>
      </c>
      <c r="B11" s="32">
        <v>666736.0</v>
      </c>
      <c r="C11" s="32">
        <v>731166.0</v>
      </c>
      <c r="D11" s="32">
        <v>833033.0</v>
      </c>
      <c r="E11" s="32">
        <v>850840.0</v>
      </c>
      <c r="F11" s="32">
        <v>901452.0</v>
      </c>
      <c r="G11" s="32">
        <v>1006187.0</v>
      </c>
      <c r="H11" s="32">
        <v>1217968.0</v>
      </c>
      <c r="I11" s="32">
        <v>1062690.0</v>
      </c>
      <c r="J11" s="32">
        <v>1074877.0</v>
      </c>
      <c r="K11" s="32">
        <v>1044507.0000000001</v>
      </c>
      <c r="L11" s="32">
        <v>1315578.0</v>
      </c>
      <c r="M11" s="32">
        <v>1342343.0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5.75" customHeight="1">
      <c r="A12" s="31" t="s">
        <v>52</v>
      </c>
      <c r="B12" s="33">
        <v>0.0</v>
      </c>
      <c r="C12" s="33">
        <v>0.0</v>
      </c>
      <c r="D12" s="33">
        <v>0.0</v>
      </c>
      <c r="E12" s="33">
        <v>0.0</v>
      </c>
      <c r="F12" s="33">
        <v>0.0</v>
      </c>
      <c r="G12" s="33">
        <v>0.0</v>
      </c>
      <c r="H12" s="33">
        <v>0.0</v>
      </c>
      <c r="I12" s="33">
        <v>0.0</v>
      </c>
      <c r="J12" s="33">
        <v>0.0</v>
      </c>
      <c r="K12" s="33">
        <v>0.0</v>
      </c>
      <c r="L12" s="33">
        <v>0.0</v>
      </c>
      <c r="M12" s="33">
        <v>0.0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5.75" customHeight="1">
      <c r="A13" s="31" t="s">
        <v>53</v>
      </c>
      <c r="B13" s="33">
        <v>0.0</v>
      </c>
      <c r="C13" s="33">
        <v>0.0</v>
      </c>
      <c r="D13" s="33">
        <v>0.0</v>
      </c>
      <c r="E13" s="33">
        <v>0.0</v>
      </c>
      <c r="F13" s="33">
        <v>0.0</v>
      </c>
      <c r="G13" s="33">
        <v>0.0</v>
      </c>
      <c r="H13" s="33">
        <v>0.0</v>
      </c>
      <c r="I13" s="33">
        <v>0.0</v>
      </c>
      <c r="J13" s="33">
        <v>0.0</v>
      </c>
      <c r="K13" s="33">
        <v>0.0</v>
      </c>
      <c r="L13" s="33">
        <v>0.0</v>
      </c>
      <c r="M13" s="33">
        <v>0.0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5.75" customHeight="1">
      <c r="A14" s="34" t="s">
        <v>54</v>
      </c>
      <c r="B14" s="35">
        <v>666736.0</v>
      </c>
      <c r="C14" s="35">
        <v>731166.0</v>
      </c>
      <c r="D14" s="35">
        <v>833033.0</v>
      </c>
      <c r="E14" s="35">
        <v>850840.0</v>
      </c>
      <c r="F14" s="35">
        <v>901452.0</v>
      </c>
      <c r="G14" s="35">
        <v>1006187.0</v>
      </c>
      <c r="H14" s="35">
        <v>1217968.0</v>
      </c>
      <c r="I14" s="35">
        <v>1062690.0</v>
      </c>
      <c r="J14" s="35">
        <v>1074877.0</v>
      </c>
      <c r="K14" s="35">
        <v>1044507.0000000001</v>
      </c>
      <c r="L14" s="35">
        <v>1315578.0</v>
      </c>
      <c r="M14" s="35">
        <v>1342343.0</v>
      </c>
      <c r="N14" s="12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15.75" customHeigh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12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15.75" customHeight="1">
      <c r="A16" s="30" t="s">
        <v>55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5.75" customHeight="1">
      <c r="A17" s="31" t="s">
        <v>13</v>
      </c>
      <c r="B17" s="33">
        <v>500000.0</v>
      </c>
      <c r="C17" s="33">
        <v>500000.0</v>
      </c>
      <c r="D17" s="33">
        <v>500000.0</v>
      </c>
      <c r="E17" s="33">
        <v>500000.0</v>
      </c>
      <c r="F17" s="33">
        <v>500000.0</v>
      </c>
      <c r="G17" s="33">
        <v>500000.0</v>
      </c>
      <c r="H17" s="33">
        <v>500000.0</v>
      </c>
      <c r="I17" s="33">
        <v>500000.0</v>
      </c>
      <c r="J17" s="33">
        <v>500000.0</v>
      </c>
      <c r="K17" s="33">
        <v>500000.0</v>
      </c>
      <c r="L17" s="33">
        <v>500000.0</v>
      </c>
      <c r="M17" s="33">
        <v>500000.0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5.75" customHeight="1">
      <c r="A18" s="31" t="s">
        <v>56</v>
      </c>
      <c r="B18" s="32">
        <v>245206.0</v>
      </c>
      <c r="C18" s="32">
        <v>221868.0</v>
      </c>
      <c r="D18" s="32">
        <v>207329.0</v>
      </c>
      <c r="E18" s="32">
        <v>230143.0</v>
      </c>
      <c r="F18" s="32">
        <v>207517.0</v>
      </c>
      <c r="G18" s="32">
        <v>194825.0</v>
      </c>
      <c r="H18" s="32">
        <v>195873.0</v>
      </c>
      <c r="I18" s="32">
        <v>258851.99999999997</v>
      </c>
      <c r="J18" s="32">
        <v>292422.0</v>
      </c>
      <c r="K18" s="32">
        <v>268852.0</v>
      </c>
      <c r="L18" s="32">
        <v>268240.0</v>
      </c>
      <c r="M18" s="32">
        <v>393438.0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5.75" customHeight="1">
      <c r="A19" s="31" t="s">
        <v>57</v>
      </c>
      <c r="B19" s="33">
        <v>0.0</v>
      </c>
      <c r="C19" s="33">
        <v>0.0</v>
      </c>
      <c r="D19" s="33">
        <v>0.0</v>
      </c>
      <c r="E19" s="33">
        <v>0.0</v>
      </c>
      <c r="F19" s="33">
        <v>0.0</v>
      </c>
      <c r="G19" s="33">
        <v>0.0</v>
      </c>
      <c r="H19" s="33">
        <v>0.0</v>
      </c>
      <c r="I19" s="33">
        <v>0.0</v>
      </c>
      <c r="J19" s="33">
        <v>0.0</v>
      </c>
      <c r="K19" s="33">
        <v>0.0</v>
      </c>
      <c r="L19" s="33">
        <v>0.0</v>
      </c>
      <c r="M19" s="33">
        <v>0.0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5.75" customHeight="1">
      <c r="A20" s="31" t="s">
        <v>58</v>
      </c>
      <c r="B20" s="33">
        <v>0.0</v>
      </c>
      <c r="C20" s="33">
        <v>0.0</v>
      </c>
      <c r="D20" s="33">
        <v>0.0</v>
      </c>
      <c r="E20" s="33">
        <v>0.0</v>
      </c>
      <c r="F20" s="33">
        <v>0.0</v>
      </c>
      <c r="G20" s="33">
        <v>0.0</v>
      </c>
      <c r="H20" s="33">
        <v>0.0</v>
      </c>
      <c r="I20" s="33">
        <v>0.0</v>
      </c>
      <c r="J20" s="33">
        <v>0.0</v>
      </c>
      <c r="K20" s="33">
        <v>0.0</v>
      </c>
      <c r="L20" s="33">
        <v>0.0</v>
      </c>
      <c r="M20" s="33">
        <v>0.0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5.75" customHeight="1">
      <c r="A21" s="31" t="s">
        <v>55</v>
      </c>
      <c r="B21" s="32">
        <v>8214.0</v>
      </c>
      <c r="C21" s="32">
        <v>19278.0</v>
      </c>
      <c r="D21" s="32">
        <v>38112.0</v>
      </c>
      <c r="E21" s="32">
        <v>26962.0</v>
      </c>
      <c r="F21" s="32">
        <v>11715.0</v>
      </c>
      <c r="G21" s="32">
        <v>11559.0</v>
      </c>
      <c r="H21" s="32">
        <v>14198.0</v>
      </c>
      <c r="I21" s="32">
        <v>11302.0</v>
      </c>
      <c r="J21" s="32">
        <v>40081.0</v>
      </c>
      <c r="K21" s="32">
        <v>43084.0</v>
      </c>
      <c r="L21" s="32">
        <v>44259.0</v>
      </c>
      <c r="M21" s="32">
        <v>171677.0</v>
      </c>
      <c r="N21" s="21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5.75" customHeight="1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1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5.75" customHeight="1">
      <c r="A23" s="34" t="s">
        <v>59</v>
      </c>
      <c r="B23" s="35">
        <v>5238564.0</v>
      </c>
      <c r="C23" s="35">
        <v>5418710.0</v>
      </c>
      <c r="D23" s="35">
        <v>5839774.0</v>
      </c>
      <c r="E23" s="35">
        <v>5755562.0</v>
      </c>
      <c r="F23" s="35">
        <v>6052197.0</v>
      </c>
      <c r="G23" s="35">
        <v>6581057.0</v>
      </c>
      <c r="H23" s="35">
        <v>7247813.0</v>
      </c>
      <c r="I23" s="35">
        <v>7480814.0</v>
      </c>
      <c r="J23" s="35">
        <v>7741444.0</v>
      </c>
      <c r="K23" s="35">
        <v>6300913.0</v>
      </c>
      <c r="L23" s="35">
        <v>4857039.0</v>
      </c>
      <c r="M23" s="35">
        <v>5133715.0</v>
      </c>
      <c r="N23" s="12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15.75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2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15.75" customHeight="1">
      <c r="A25" s="30" t="s">
        <v>60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5.75" customHeight="1">
      <c r="A26" s="30" t="s">
        <v>61</v>
      </c>
      <c r="B26" s="32">
        <v>796077.0</v>
      </c>
      <c r="C26" s="32">
        <v>811524.0</v>
      </c>
      <c r="D26" s="32">
        <v>816264.0</v>
      </c>
      <c r="E26" s="32">
        <v>821730.0</v>
      </c>
      <c r="F26" s="32">
        <v>924108.0</v>
      </c>
      <c r="G26" s="32">
        <v>939809.0</v>
      </c>
      <c r="H26" s="32">
        <v>936976.0</v>
      </c>
      <c r="I26" s="32">
        <v>991674.0</v>
      </c>
      <c r="J26" s="32">
        <v>993486.0</v>
      </c>
      <c r="K26" s="32">
        <v>1019260.0</v>
      </c>
      <c r="L26" s="32">
        <v>1075072.0</v>
      </c>
      <c r="M26" s="32">
        <v>1104065.0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5.75" customHeight="1">
      <c r="A27" s="30" t="s">
        <v>62</v>
      </c>
      <c r="B27" s="33">
        <v>0.0</v>
      </c>
      <c r="C27" s="33">
        <v>0.0</v>
      </c>
      <c r="D27" s="33">
        <v>0.0</v>
      </c>
      <c r="E27" s="33">
        <v>0.0</v>
      </c>
      <c r="F27" s="33">
        <v>0.0</v>
      </c>
      <c r="G27" s="33">
        <v>0.0</v>
      </c>
      <c r="H27" s="33">
        <v>0.0</v>
      </c>
      <c r="I27" s="33">
        <v>0.0</v>
      </c>
      <c r="J27" s="33">
        <v>0.0</v>
      </c>
      <c r="K27" s="33">
        <v>0.0</v>
      </c>
      <c r="L27" s="33">
        <v>0.0</v>
      </c>
      <c r="M27" s="33">
        <v>0.0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5.75" customHeight="1">
      <c r="A28" s="30" t="s">
        <v>63</v>
      </c>
      <c r="B28" s="32">
        <v>5444556.0</v>
      </c>
      <c r="C28" s="32">
        <v>5433180.0</v>
      </c>
      <c r="D28" s="32">
        <v>5406474.0</v>
      </c>
      <c r="E28" s="32">
        <v>5753575.0</v>
      </c>
      <c r="F28" s="32">
        <v>5788703.0</v>
      </c>
      <c r="G28" s="32">
        <v>5820656.0</v>
      </c>
      <c r="H28" s="32">
        <v>5821561.0</v>
      </c>
      <c r="I28" s="32">
        <v>5843899.0</v>
      </c>
      <c r="J28" s="32">
        <v>5823792.0</v>
      </c>
      <c r="K28" s="32">
        <v>7136853.0</v>
      </c>
      <c r="L28" s="32">
        <v>1.058105E7</v>
      </c>
      <c r="M28" s="32">
        <v>1.070772E7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5.75" customHeight="1">
      <c r="A29" s="30" t="s">
        <v>64</v>
      </c>
      <c r="B29" s="32">
        <v>494193.0</v>
      </c>
      <c r="C29" s="32">
        <v>454230.0</v>
      </c>
      <c r="D29" s="32">
        <v>414405.0</v>
      </c>
      <c r="E29" s="32">
        <v>489202.0</v>
      </c>
      <c r="F29" s="32">
        <v>453834.0</v>
      </c>
      <c r="G29" s="32">
        <v>420667.0</v>
      </c>
      <c r="H29" s="32">
        <v>385658.0</v>
      </c>
      <c r="I29" s="32">
        <v>353740.0</v>
      </c>
      <c r="J29" s="32">
        <v>320478.0</v>
      </c>
      <c r="K29" s="32">
        <v>669476.0</v>
      </c>
      <c r="L29" s="32">
        <v>2069001.0000000002</v>
      </c>
      <c r="M29" s="32">
        <v>2017103.0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5.75" customHeight="1">
      <c r="A30" s="30" t="s">
        <v>65</v>
      </c>
      <c r="B30" s="33">
        <v>0.0</v>
      </c>
      <c r="C30" s="33">
        <v>0.0</v>
      </c>
      <c r="D30" s="33">
        <v>0.0</v>
      </c>
      <c r="E30" s="33">
        <v>0.0</v>
      </c>
      <c r="F30" s="33">
        <v>0.0</v>
      </c>
      <c r="G30" s="33">
        <v>0.0</v>
      </c>
      <c r="H30" s="33">
        <v>0.0</v>
      </c>
      <c r="I30" s="33">
        <v>0.0</v>
      </c>
      <c r="J30" s="33">
        <v>0.0</v>
      </c>
      <c r="K30" s="33">
        <v>0.0</v>
      </c>
      <c r="L30" s="33">
        <v>0.0</v>
      </c>
      <c r="M30" s="33">
        <v>0.0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5.75" customHeight="1">
      <c r="A31" s="30" t="s">
        <v>66</v>
      </c>
      <c r="B31" s="33">
        <v>0.0</v>
      </c>
      <c r="C31" s="33">
        <v>0.0</v>
      </c>
      <c r="D31" s="33">
        <v>0.0</v>
      </c>
      <c r="E31" s="33">
        <v>0.0</v>
      </c>
      <c r="F31" s="33">
        <v>0.0</v>
      </c>
      <c r="G31" s="33">
        <v>0.0</v>
      </c>
      <c r="H31" s="33">
        <v>0.0</v>
      </c>
      <c r="I31" s="33">
        <v>0.0</v>
      </c>
      <c r="J31" s="33">
        <v>0.0</v>
      </c>
      <c r="K31" s="33">
        <v>0.0</v>
      </c>
      <c r="L31" s="33">
        <v>0.0</v>
      </c>
      <c r="M31" s="33">
        <v>0.0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5.75" customHeight="1">
      <c r="A32" s="30" t="s">
        <v>67</v>
      </c>
      <c r="B32" s="32">
        <v>213192.0</v>
      </c>
      <c r="C32" s="32">
        <v>221773.0</v>
      </c>
      <c r="D32" s="32">
        <v>207212.0</v>
      </c>
      <c r="E32" s="32">
        <v>220610.0</v>
      </c>
      <c r="F32" s="32">
        <v>138500.0</v>
      </c>
      <c r="G32" s="32">
        <v>137062.0</v>
      </c>
      <c r="H32" s="32">
        <v>143548.0</v>
      </c>
      <c r="I32" s="32">
        <v>303358.0</v>
      </c>
      <c r="J32" s="32">
        <v>284204.0</v>
      </c>
      <c r="K32" s="32">
        <v>269118.0</v>
      </c>
      <c r="L32" s="32">
        <v>186522.0</v>
      </c>
      <c r="M32" s="32">
        <v>542938.0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5.75" customHeight="1">
      <c r="A33" s="3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5.75" customHeight="1">
      <c r="A34" s="34" t="s">
        <v>68</v>
      </c>
      <c r="B34" s="35">
        <v>1.221678E7</v>
      </c>
      <c r="C34" s="35">
        <v>1.236744E7</v>
      </c>
      <c r="D34" s="35">
        <v>1.269725E7</v>
      </c>
      <c r="E34" s="35">
        <v>1.304478E7</v>
      </c>
      <c r="F34" s="35">
        <v>1.33649E7</v>
      </c>
      <c r="G34" s="35">
        <v>1.390682E7</v>
      </c>
      <c r="H34" s="35">
        <v>1.453556E7</v>
      </c>
      <c r="I34" s="35">
        <v>1.497349E7</v>
      </c>
      <c r="J34" s="35">
        <v>1.51634E7</v>
      </c>
      <c r="K34" s="35">
        <v>1.539562E7</v>
      </c>
      <c r="L34" s="35">
        <v>1.876868E7</v>
      </c>
      <c r="M34" s="35">
        <v>1.950554E7</v>
      </c>
      <c r="N34" s="12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15.75" customHeigh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12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15.75" customHeight="1">
      <c r="A36" s="30" t="s">
        <v>14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5.75" customHeight="1">
      <c r="A37" s="31" t="s">
        <v>69</v>
      </c>
      <c r="B37" s="32">
        <v>75582.0</v>
      </c>
      <c r="C37" s="32">
        <v>83444.0</v>
      </c>
      <c r="D37" s="32">
        <v>88024.0</v>
      </c>
      <c r="E37" s="32">
        <v>191484.0</v>
      </c>
      <c r="F37" s="32">
        <v>77905.0</v>
      </c>
      <c r="G37" s="32">
        <v>90327.0</v>
      </c>
      <c r="H37" s="32">
        <v>113538.0</v>
      </c>
      <c r="I37" s="32">
        <v>131090.0</v>
      </c>
      <c r="J37" s="32">
        <v>117194.0</v>
      </c>
      <c r="K37" s="32">
        <v>145566.0</v>
      </c>
      <c r="L37" s="32">
        <v>186258.0</v>
      </c>
      <c r="M37" s="32">
        <v>145292.0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5.75" customHeight="1">
      <c r="A38" s="31" t="s">
        <v>70</v>
      </c>
      <c r="B38" s="32">
        <v>658502.0</v>
      </c>
      <c r="C38" s="32">
        <v>664582.0</v>
      </c>
      <c r="D38" s="32">
        <v>734384.0</v>
      </c>
      <c r="E38" s="32">
        <v>761427.0</v>
      </c>
      <c r="F38" s="32">
        <v>861680.0</v>
      </c>
      <c r="G38" s="32">
        <v>930882.0</v>
      </c>
      <c r="H38" s="32">
        <v>992175.0</v>
      </c>
      <c r="I38" s="32">
        <v>908823.0</v>
      </c>
      <c r="J38" s="32">
        <v>1029087.0</v>
      </c>
      <c r="K38" s="32">
        <v>1017584.0</v>
      </c>
      <c r="L38" s="32">
        <v>1162369.0</v>
      </c>
      <c r="M38" s="32">
        <v>1166354.0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5.75" customHeight="1">
      <c r="A39" s="31" t="s">
        <v>71</v>
      </c>
      <c r="B39" s="33">
        <v>0.0</v>
      </c>
      <c r="C39" s="33">
        <v>0.0</v>
      </c>
      <c r="D39" s="33">
        <v>0.0</v>
      </c>
      <c r="E39" s="33">
        <v>0.0</v>
      </c>
      <c r="F39" s="33">
        <v>0.0</v>
      </c>
      <c r="G39" s="33">
        <v>0.0</v>
      </c>
      <c r="H39" s="33">
        <v>0.0</v>
      </c>
      <c r="I39" s="33">
        <v>0.0</v>
      </c>
      <c r="J39" s="33">
        <v>0.0</v>
      </c>
      <c r="K39" s="33">
        <v>0.0</v>
      </c>
      <c r="L39" s="33">
        <v>0.0</v>
      </c>
      <c r="M39" s="33">
        <v>0.0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5.75" customHeight="1">
      <c r="A40" s="31" t="s">
        <v>72</v>
      </c>
      <c r="B40" s="33">
        <v>0.0</v>
      </c>
      <c r="C40" s="33">
        <v>0.0</v>
      </c>
      <c r="D40" s="33">
        <v>0.0</v>
      </c>
      <c r="E40" s="33">
        <v>0.0</v>
      </c>
      <c r="F40" s="33">
        <v>0.0</v>
      </c>
      <c r="G40" s="33">
        <v>0.0</v>
      </c>
      <c r="H40" s="33">
        <v>0.0</v>
      </c>
      <c r="I40" s="33">
        <v>0.0</v>
      </c>
      <c r="J40" s="33">
        <v>0.0</v>
      </c>
      <c r="K40" s="33">
        <v>0.0</v>
      </c>
      <c r="L40" s="33">
        <v>0.0</v>
      </c>
      <c r="M40" s="32">
        <v>892754.0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5.75" customHeight="1">
      <c r="A41" s="31" t="s">
        <v>73</v>
      </c>
      <c r="B41" s="33">
        <v>0.0</v>
      </c>
      <c r="C41" s="33">
        <v>0.0</v>
      </c>
      <c r="D41" s="33">
        <v>0.0</v>
      </c>
      <c r="E41" s="33">
        <v>0.0</v>
      </c>
      <c r="F41" s="33">
        <v>0.0</v>
      </c>
      <c r="G41" s="33">
        <v>0.0</v>
      </c>
      <c r="H41" s="33">
        <v>0.0</v>
      </c>
      <c r="I41" s="33">
        <v>0.0</v>
      </c>
      <c r="J41" s="33">
        <v>0.0</v>
      </c>
      <c r="K41" s="33">
        <v>0.0</v>
      </c>
      <c r="L41" s="33">
        <v>0.0</v>
      </c>
      <c r="M41" s="33">
        <v>0.0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5.75" customHeight="1">
      <c r="A42" s="31" t="s">
        <v>74</v>
      </c>
      <c r="B42" s="33">
        <v>0.0</v>
      </c>
      <c r="C42" s="33">
        <v>0.0</v>
      </c>
      <c r="D42" s="33">
        <v>0.0</v>
      </c>
      <c r="E42" s="33">
        <v>0.0</v>
      </c>
      <c r="F42" s="33">
        <v>0.0</v>
      </c>
      <c r="G42" s="33">
        <v>0.0</v>
      </c>
      <c r="H42" s="33">
        <v>0.0</v>
      </c>
      <c r="I42" s="33">
        <v>0.0</v>
      </c>
      <c r="J42" s="33">
        <v>0.0</v>
      </c>
      <c r="K42" s="33">
        <v>0.0</v>
      </c>
      <c r="L42" s="33">
        <v>0.0</v>
      </c>
      <c r="M42" s="33">
        <v>0.0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5.75" customHeight="1">
      <c r="A43" s="31" t="s">
        <v>75</v>
      </c>
      <c r="B43" s="32">
        <v>1651506.0</v>
      </c>
      <c r="C43" s="32">
        <v>1757640.0</v>
      </c>
      <c r="D43" s="32">
        <v>1989227.0</v>
      </c>
      <c r="E43" s="32">
        <v>2001158.0</v>
      </c>
      <c r="F43" s="32">
        <v>2108311.0</v>
      </c>
      <c r="G43" s="32">
        <v>2194935.0</v>
      </c>
      <c r="H43" s="32">
        <v>2421744.0</v>
      </c>
      <c r="I43" s="32">
        <v>2496556.0</v>
      </c>
      <c r="J43" s="32">
        <v>2582675.0</v>
      </c>
      <c r="K43" s="32">
        <v>2628877.0</v>
      </c>
      <c r="L43" s="32">
        <v>2952499.0</v>
      </c>
      <c r="M43" s="32">
        <v>3109336.0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5.75" customHeight="1">
      <c r="A44" s="34" t="s">
        <v>76</v>
      </c>
      <c r="B44" s="35">
        <v>2385590.0</v>
      </c>
      <c r="C44" s="35">
        <v>2505666.0</v>
      </c>
      <c r="D44" s="35">
        <v>2811635.0</v>
      </c>
      <c r="E44" s="35">
        <v>2954069.0</v>
      </c>
      <c r="F44" s="35">
        <v>3047896.0</v>
      </c>
      <c r="G44" s="35">
        <v>3216144.0</v>
      </c>
      <c r="H44" s="35">
        <v>3527457.0</v>
      </c>
      <c r="I44" s="35">
        <v>3536469.0</v>
      </c>
      <c r="J44" s="35">
        <v>3728956.0</v>
      </c>
      <c r="K44" s="35">
        <v>3792027.0</v>
      </c>
      <c r="L44" s="35">
        <v>4301126.0</v>
      </c>
      <c r="M44" s="35">
        <v>5313736.0</v>
      </c>
      <c r="N44" s="12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5.75" customHeight="1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2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15.75" customHeight="1">
      <c r="A46" s="30" t="s">
        <v>77</v>
      </c>
      <c r="B46" s="33">
        <v>0.0</v>
      </c>
      <c r="C46" s="33">
        <v>0.0</v>
      </c>
      <c r="D46" s="33">
        <v>0.0</v>
      </c>
      <c r="E46" s="33">
        <v>0.0</v>
      </c>
      <c r="F46" s="33">
        <v>0.0</v>
      </c>
      <c r="G46" s="33">
        <v>0.0</v>
      </c>
      <c r="H46" s="33">
        <v>0.0</v>
      </c>
      <c r="I46" s="33">
        <v>0.0</v>
      </c>
      <c r="J46" s="33">
        <v>0.0</v>
      </c>
      <c r="K46" s="33">
        <v>0.0</v>
      </c>
      <c r="L46" s="33">
        <v>0.0</v>
      </c>
      <c r="M46" s="33">
        <v>0.0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5.75" customHeight="1">
      <c r="A47" s="31" t="s">
        <v>78</v>
      </c>
      <c r="B47" s="32">
        <v>1918389.0</v>
      </c>
      <c r="C47" s="32">
        <v>1916591.0</v>
      </c>
      <c r="D47" s="32">
        <v>1892200.0</v>
      </c>
      <c r="E47" s="32">
        <v>1884074.0</v>
      </c>
      <c r="F47" s="32">
        <v>1888398.0</v>
      </c>
      <c r="G47" s="32">
        <v>1889218.0</v>
      </c>
      <c r="H47" s="32">
        <v>1882479.0</v>
      </c>
      <c r="I47" s="32">
        <v>1883311.0</v>
      </c>
      <c r="J47" s="32">
        <v>1884133.0</v>
      </c>
      <c r="K47" s="32">
        <v>1884966.0</v>
      </c>
      <c r="L47" s="32">
        <v>4134544.0</v>
      </c>
      <c r="M47" s="32">
        <v>3243111.0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5.75" customHeight="1">
      <c r="A48" s="31" t="s">
        <v>79</v>
      </c>
      <c r="B48" s="33">
        <v>0.0</v>
      </c>
      <c r="C48" s="33">
        <v>0.0</v>
      </c>
      <c r="D48" s="33">
        <v>0.0</v>
      </c>
      <c r="E48" s="33">
        <v>0.0</v>
      </c>
      <c r="F48" s="33">
        <v>0.0</v>
      </c>
      <c r="G48" s="33">
        <v>0.0</v>
      </c>
      <c r="H48" s="33">
        <v>0.0</v>
      </c>
      <c r="I48" s="33">
        <v>0.0</v>
      </c>
      <c r="J48" s="33">
        <v>0.0</v>
      </c>
      <c r="K48" s="33">
        <v>0.0</v>
      </c>
      <c r="L48" s="33">
        <v>0.0</v>
      </c>
      <c r="M48" s="33">
        <v>0.0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5.75" customHeight="1">
      <c r="A49" s="31" t="s">
        <v>80</v>
      </c>
      <c r="B49" s="33">
        <v>0.0</v>
      </c>
      <c r="C49" s="33">
        <v>0.0</v>
      </c>
      <c r="D49" s="33">
        <v>0.0</v>
      </c>
      <c r="E49" s="33">
        <v>0.0</v>
      </c>
      <c r="F49" s="33">
        <v>0.0</v>
      </c>
      <c r="G49" s="33">
        <v>0.0</v>
      </c>
      <c r="H49" s="33">
        <v>0.0</v>
      </c>
      <c r="I49" s="33">
        <v>0.0</v>
      </c>
      <c r="J49" s="33">
        <v>0.0</v>
      </c>
      <c r="K49" s="33">
        <v>0.0</v>
      </c>
      <c r="L49" s="33">
        <v>0.0</v>
      </c>
      <c r="M49" s="33">
        <v>0.0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5.75" customHeight="1">
      <c r="A50" s="31" t="s">
        <v>81</v>
      </c>
      <c r="B50" s="33">
        <v>0.0</v>
      </c>
      <c r="C50" s="33">
        <v>0.0</v>
      </c>
      <c r="D50" s="33">
        <v>0.0</v>
      </c>
      <c r="E50" s="33">
        <v>0.0</v>
      </c>
      <c r="F50" s="33">
        <v>0.0</v>
      </c>
      <c r="G50" s="33">
        <v>0.0</v>
      </c>
      <c r="H50" s="33">
        <v>0.0</v>
      </c>
      <c r="I50" s="33">
        <v>0.0</v>
      </c>
      <c r="J50" s="33">
        <v>0.0</v>
      </c>
      <c r="K50" s="33">
        <v>0.0</v>
      </c>
      <c r="L50" s="33">
        <v>0.0</v>
      </c>
      <c r="M50" s="33">
        <v>0.0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5.75" customHeight="1">
      <c r="A51" s="31" t="s">
        <v>82</v>
      </c>
      <c r="B51" s="32">
        <v>664193.0</v>
      </c>
      <c r="C51" s="32">
        <v>667238.0</v>
      </c>
      <c r="D51" s="32">
        <v>568576.0</v>
      </c>
      <c r="E51" s="32">
        <v>617950.0</v>
      </c>
      <c r="F51" s="32">
        <v>624608.0</v>
      </c>
      <c r="G51" s="32">
        <v>631019.0</v>
      </c>
      <c r="H51" s="32">
        <v>665751.0</v>
      </c>
      <c r="I51" s="32">
        <v>919677.0</v>
      </c>
      <c r="J51" s="32">
        <v>844732.0</v>
      </c>
      <c r="K51" s="32">
        <v>856702.0</v>
      </c>
      <c r="L51" s="32">
        <v>970898.0</v>
      </c>
      <c r="M51" s="32">
        <v>1077204.0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5.75" customHeight="1">
      <c r="A52" s="34" t="s">
        <v>83</v>
      </c>
      <c r="B52" s="35">
        <v>4968172.0</v>
      </c>
      <c r="C52" s="35">
        <v>5089495.0</v>
      </c>
      <c r="D52" s="35">
        <v>5272411.0</v>
      </c>
      <c r="E52" s="35">
        <v>5456093.0</v>
      </c>
      <c r="F52" s="35">
        <v>5560902.0</v>
      </c>
      <c r="G52" s="35">
        <v>5736381.0</v>
      </c>
      <c r="H52" s="35">
        <v>6075687.0</v>
      </c>
      <c r="I52" s="35">
        <v>6339457.0</v>
      </c>
      <c r="J52" s="35">
        <v>6457821.0</v>
      </c>
      <c r="K52" s="35">
        <v>6533695.0</v>
      </c>
      <c r="L52" s="35">
        <v>9406568.0</v>
      </c>
      <c r="M52" s="35">
        <v>9634051.0</v>
      </c>
      <c r="N52" s="12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15.75" customHeight="1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12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15.75" customHeight="1">
      <c r="A54" s="30" t="s">
        <v>84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5.75" customHeight="1">
      <c r="A55" s="31" t="s">
        <v>85</v>
      </c>
      <c r="B55" s="33">
        <v>0.0</v>
      </c>
      <c r="C55" s="33">
        <v>0.0</v>
      </c>
      <c r="D55" s="33">
        <v>0.0</v>
      </c>
      <c r="E55" s="33">
        <v>0.0</v>
      </c>
      <c r="F55" s="33">
        <v>0.0</v>
      </c>
      <c r="G55" s="33">
        <v>0.0</v>
      </c>
      <c r="H55" s="33">
        <v>0.0</v>
      </c>
      <c r="I55" s="33">
        <v>0.0</v>
      </c>
      <c r="J55" s="33">
        <v>0.0</v>
      </c>
      <c r="K55" s="33">
        <v>0.0</v>
      </c>
      <c r="L55" s="33">
        <v>0.0</v>
      </c>
      <c r="M55" s="33">
        <v>0.0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5.75" customHeight="1">
      <c r="A56" s="31" t="s">
        <v>86</v>
      </c>
      <c r="B56" s="32">
        <v>4428331.0</v>
      </c>
      <c r="C56" s="32">
        <v>4541859.0</v>
      </c>
      <c r="D56" s="32">
        <v>4616392.0</v>
      </c>
      <c r="E56" s="32">
        <v>4720027.0</v>
      </c>
      <c r="F56" s="32">
        <v>4836847.0</v>
      </c>
      <c r="G56" s="32">
        <v>4988552.0</v>
      </c>
      <c r="H56" s="32">
        <v>5082256.0</v>
      </c>
      <c r="I56" s="32">
        <v>5208649.0</v>
      </c>
      <c r="J56" s="32">
        <v>5354236.0</v>
      </c>
      <c r="K56" s="32">
        <v>5549383.0</v>
      </c>
      <c r="L56" s="32">
        <v>5685398.0</v>
      </c>
      <c r="M56" s="32">
        <v>5857501.0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5.75" customHeight="1">
      <c r="A57" s="31" t="s">
        <v>87</v>
      </c>
      <c r="B57" s="32">
        <v>7444115.0</v>
      </c>
      <c r="C57" s="32">
        <v>7714904.0</v>
      </c>
      <c r="D57" s="32">
        <v>8114517.0</v>
      </c>
      <c r="E57" s="32">
        <v>8299361.999999999</v>
      </c>
      <c r="F57" s="32">
        <v>8652752.0</v>
      </c>
      <c r="G57" s="32">
        <v>9072321.0</v>
      </c>
      <c r="H57" s="32">
        <v>9573870.0</v>
      </c>
      <c r="I57" s="32">
        <v>9830399.0</v>
      </c>
      <c r="J57" s="32">
        <v>1.047107E7</v>
      </c>
      <c r="K57" s="32">
        <v>1.113736E7</v>
      </c>
      <c r="L57" s="32">
        <v>1.18156E7</v>
      </c>
      <c r="M57" s="32">
        <v>1.257931E7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5.75" customHeight="1">
      <c r="A58" s="31" t="s">
        <v>88</v>
      </c>
      <c r="B58" s="32">
        <v>4624000.0</v>
      </c>
      <c r="C58" s="32">
        <v>4979000.0</v>
      </c>
      <c r="D58" s="32">
        <v>5306000.0</v>
      </c>
      <c r="E58" s="32">
        <v>5431000.0</v>
      </c>
      <c r="F58" s="32">
        <v>5686000.0</v>
      </c>
      <c r="G58" s="32">
        <v>5890000.0</v>
      </c>
      <c r="H58" s="32">
        <v>6196000.0</v>
      </c>
      <c r="I58" s="32">
        <v>6405000.0</v>
      </c>
      <c r="J58" s="32">
        <v>7120000.0</v>
      </c>
      <c r="K58" s="32">
        <v>7825000.0</v>
      </c>
      <c r="L58" s="32">
        <v>8139000.0</v>
      </c>
      <c r="M58" s="32">
        <v>8565000.0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5.75" customHeight="1">
      <c r="A59" s="31" t="s">
        <v>89</v>
      </c>
      <c r="B59" s="32">
        <v>7248611.0</v>
      </c>
      <c r="C59" s="32">
        <v>7277946.0</v>
      </c>
      <c r="D59" s="32">
        <v>7424835.0</v>
      </c>
      <c r="E59" s="32">
        <v>7588690.0</v>
      </c>
      <c r="F59" s="32">
        <v>7803998.0</v>
      </c>
      <c r="G59" s="32">
        <v>8170434.0</v>
      </c>
      <c r="H59" s="32">
        <v>8459869.0</v>
      </c>
      <c r="I59" s="32">
        <v>8634028.0</v>
      </c>
      <c r="J59" s="32">
        <v>8705583.0</v>
      </c>
      <c r="K59" s="32">
        <v>8861925.0</v>
      </c>
      <c r="L59" s="32">
        <v>9362114.0</v>
      </c>
      <c r="M59" s="32">
        <v>9871485.0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5.75" customHeight="1">
      <c r="A60" s="31" t="s">
        <v>90</v>
      </c>
      <c r="B60" s="33">
        <v>0.0</v>
      </c>
      <c r="C60" s="33">
        <v>0.0</v>
      </c>
      <c r="D60" s="33">
        <v>0.0</v>
      </c>
      <c r="E60" s="33">
        <v>0.0</v>
      </c>
      <c r="F60" s="33">
        <v>0.0</v>
      </c>
      <c r="G60" s="33">
        <v>0.0</v>
      </c>
      <c r="H60" s="33">
        <v>0.0</v>
      </c>
      <c r="I60" s="33">
        <v>0.0</v>
      </c>
      <c r="J60" s="33">
        <v>0.0</v>
      </c>
      <c r="K60" s="33">
        <v>0.0</v>
      </c>
      <c r="L60" s="33">
        <v>0.0</v>
      </c>
      <c r="M60" s="33">
        <v>0.0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5.75" customHeight="1">
      <c r="A61" s="34" t="s">
        <v>91</v>
      </c>
      <c r="B61" s="35">
        <v>7248611.0</v>
      </c>
      <c r="C61" s="35">
        <v>7277946.0</v>
      </c>
      <c r="D61" s="35">
        <v>7424835.0</v>
      </c>
      <c r="E61" s="35">
        <v>7588690.0</v>
      </c>
      <c r="F61" s="35">
        <v>7803998.0</v>
      </c>
      <c r="G61" s="35">
        <v>8170434.0</v>
      </c>
      <c r="H61" s="35">
        <v>8459869.0</v>
      </c>
      <c r="I61" s="35">
        <v>8634028.0</v>
      </c>
      <c r="J61" s="35">
        <v>8705583.0</v>
      </c>
      <c r="K61" s="35">
        <v>8861925.0</v>
      </c>
      <c r="L61" s="35">
        <v>9362114.0</v>
      </c>
      <c r="M61" s="35">
        <v>9871485.0</v>
      </c>
      <c r="N61" s="12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ht="15.75" customHeight="1">
      <c r="A62" s="34" t="s">
        <v>92</v>
      </c>
      <c r="B62" s="35">
        <v>1.221678E7</v>
      </c>
      <c r="C62" s="35">
        <v>1.236744E7</v>
      </c>
      <c r="D62" s="35">
        <v>1.269725E7</v>
      </c>
      <c r="E62" s="35">
        <v>1.304478E7</v>
      </c>
      <c r="F62" s="35">
        <v>1.33649E7</v>
      </c>
      <c r="G62" s="35">
        <v>1.390682E7</v>
      </c>
      <c r="H62" s="35">
        <v>1.453556E7</v>
      </c>
      <c r="I62" s="35">
        <v>1.497349E7</v>
      </c>
      <c r="J62" s="35">
        <v>1.51634E7</v>
      </c>
      <c r="K62" s="35">
        <v>1.539562E7</v>
      </c>
      <c r="L62" s="35">
        <v>1.876868E7</v>
      </c>
      <c r="M62" s="35">
        <v>1.950554E7</v>
      </c>
      <c r="N62" s="12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ht="15.75" customHeight="1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12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ht="15.75" customHeight="1">
      <c r="A64" s="30" t="s">
        <v>93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5.75" customHeight="1">
      <c r="A65" s="30" t="s">
        <v>94</v>
      </c>
      <c r="B65" s="32">
        <v>498290.0</v>
      </c>
      <c r="C65" s="32">
        <v>497230.0</v>
      </c>
      <c r="D65" s="32">
        <v>494250.0</v>
      </c>
      <c r="E65" s="32">
        <v>494700.0</v>
      </c>
      <c r="F65" s="32">
        <v>493410.0</v>
      </c>
      <c r="G65" s="32">
        <v>492940.0</v>
      </c>
      <c r="H65" s="32">
        <v>491260.0</v>
      </c>
      <c r="I65" s="32">
        <v>492470.0</v>
      </c>
      <c r="J65" s="32">
        <v>489660.0</v>
      </c>
      <c r="K65" s="32">
        <v>488130.0</v>
      </c>
      <c r="L65" s="32">
        <v>487730.0</v>
      </c>
      <c r="M65" s="32">
        <v>487950.0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5.75" customHeight="1">
      <c r="A66" s="30" t="s">
        <v>95</v>
      </c>
      <c r="B66" s="32">
        <v>498970.0</v>
      </c>
      <c r="C66" s="32">
        <v>497020.0</v>
      </c>
      <c r="D66" s="32">
        <v>494250.0</v>
      </c>
      <c r="E66" s="32">
        <v>495130.0</v>
      </c>
      <c r="F66" s="32">
        <v>493320.0</v>
      </c>
      <c r="G66" s="32">
        <v>492870.0</v>
      </c>
      <c r="H66" s="32">
        <v>491260.0</v>
      </c>
      <c r="I66" s="32">
        <v>492880.0</v>
      </c>
      <c r="J66" s="32">
        <v>490440.0</v>
      </c>
      <c r="K66" s="32">
        <v>489010.0</v>
      </c>
      <c r="L66" s="32">
        <v>487660.0</v>
      </c>
      <c r="M66" s="32">
        <v>488500.0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5.75" customHeight="1">
      <c r="A67" s="30" t="s">
        <v>96</v>
      </c>
      <c r="B67" s="32">
        <v>1309862.0</v>
      </c>
      <c r="C67" s="32">
        <v>1390536.0</v>
      </c>
      <c r="D67" s="32">
        <v>1603956.0</v>
      </c>
      <c r="E67" s="32">
        <v>1345913.0</v>
      </c>
      <c r="F67" s="32">
        <v>1561461.0</v>
      </c>
      <c r="G67" s="32">
        <v>1929111.0</v>
      </c>
      <c r="H67" s="32">
        <v>2252650.0</v>
      </c>
      <c r="I67" s="32">
        <v>2436389.0</v>
      </c>
      <c r="J67" s="32">
        <v>2561313.0</v>
      </c>
      <c r="K67" s="32">
        <v>1055596.0</v>
      </c>
      <c r="L67" s="32">
        <v>3288000.0</v>
      </c>
      <c r="M67" s="32">
        <v>2853000.0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5.75" customHeight="1">
      <c r="A68" s="30" t="s">
        <v>97</v>
      </c>
      <c r="B68" s="32">
        <v>2630.0</v>
      </c>
      <c r="C68" s="32">
        <v>2800.0</v>
      </c>
      <c r="D68" s="32">
        <v>3250.0</v>
      </c>
      <c r="E68" s="32">
        <v>2720.0</v>
      </c>
      <c r="F68" s="32">
        <v>3170.0</v>
      </c>
      <c r="G68" s="32">
        <v>3910.0</v>
      </c>
      <c r="H68" s="32">
        <v>4590.0</v>
      </c>
      <c r="I68" s="32">
        <v>4940.0</v>
      </c>
      <c r="J68" s="32">
        <v>5220.0</v>
      </c>
      <c r="K68" s="32">
        <v>2160.0</v>
      </c>
      <c r="L68" s="32">
        <v>7000.0</v>
      </c>
      <c r="M68" s="32">
        <v>6000.0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5.75" customHeight="1">
      <c r="A69" s="30" t="s">
        <v>98</v>
      </c>
      <c r="B69" s="32">
        <v>14530.0</v>
      </c>
      <c r="C69" s="32">
        <v>14640.0</v>
      </c>
      <c r="D69" s="32">
        <v>15020.0</v>
      </c>
      <c r="E69" s="32">
        <v>15330.0</v>
      </c>
      <c r="F69" s="32">
        <v>15820.0</v>
      </c>
      <c r="G69" s="32">
        <v>16580.0</v>
      </c>
      <c r="H69" s="32">
        <v>17220.0</v>
      </c>
      <c r="I69" s="32">
        <v>17520.0</v>
      </c>
      <c r="J69" s="32">
        <v>17750.0</v>
      </c>
      <c r="K69" s="32">
        <v>18120.0</v>
      </c>
      <c r="L69" s="32">
        <v>19200.0</v>
      </c>
      <c r="M69" s="32">
        <v>20210.0</v>
      </c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5.75" customHeight="1">
      <c r="A70" s="30" t="s">
        <v>99</v>
      </c>
      <c r="B70" s="32">
        <v>1918389.0</v>
      </c>
      <c r="C70" s="32">
        <v>1916591.0</v>
      </c>
      <c r="D70" s="32">
        <v>1892200.0</v>
      </c>
      <c r="E70" s="32">
        <v>1884074.0</v>
      </c>
      <c r="F70" s="32">
        <v>1888398.0</v>
      </c>
      <c r="G70" s="32">
        <v>1889218.0</v>
      </c>
      <c r="H70" s="32">
        <v>1882479.0</v>
      </c>
      <c r="I70" s="32">
        <v>1883311.0</v>
      </c>
      <c r="J70" s="32">
        <v>1884133.0</v>
      </c>
      <c r="K70" s="32">
        <v>1884966.0</v>
      </c>
      <c r="L70" s="32">
        <v>4134544.0</v>
      </c>
      <c r="M70" s="32">
        <v>4135865.0</v>
      </c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5.75" customHeight="1">
      <c r="A71" s="30" t="s">
        <v>100</v>
      </c>
      <c r="B71" s="32">
        <v>2400000.0</v>
      </c>
      <c r="C71" s="32">
        <v>2530000.0</v>
      </c>
      <c r="D71" s="32">
        <v>2869000.0</v>
      </c>
      <c r="E71" s="32">
        <v>2764000.0</v>
      </c>
      <c r="F71" s="32">
        <v>3043000.0</v>
      </c>
      <c r="G71" s="32">
        <v>3479000.0</v>
      </c>
      <c r="H71" s="32">
        <v>3937000.0</v>
      </c>
      <c r="I71" s="32">
        <v>4265000.0</v>
      </c>
      <c r="J71" s="32">
        <v>4450000.0</v>
      </c>
      <c r="K71" s="32">
        <v>3060000.0</v>
      </c>
      <c r="L71" s="32">
        <v>905582.0</v>
      </c>
      <c r="M71" s="32">
        <v>909608.0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2021-04-09T19:40:23Z</dcterms:created>
</cp:coreProperties>
</file>